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Immofonds DEKA" sheetId="12" r:id="rId1"/>
  </sheets>
  <definedNames>
    <definedName name="AA" localSheetId="0">'Immofonds DEKA'!$F$37</definedName>
    <definedName name="AA">#REF!</definedName>
    <definedName name="_xlnm.Print_Area" localSheetId="0">'Immofonds DEKA'!$A$1:$I$78</definedName>
    <definedName name="Performance" localSheetId="0">'Immofonds DEKA'!$D$37</definedName>
    <definedName name="Performance">#REF!</definedName>
    <definedName name="sparbetrag" localSheetId="0">'Immofonds DEKA'!$B$37</definedName>
    <definedName name="sparbetrag">#REF!</definedName>
    <definedName name="verwaltung" localSheetId="0">'Immofonds DEKA'!$H$37</definedName>
    <definedName name="verwaltung">#REF!</definedName>
  </definedNames>
  <calcPr calcId="145621"/>
</workbook>
</file>

<file path=xl/calcChain.xml><?xml version="1.0" encoding="utf-8"?>
<calcChain xmlns="http://schemas.openxmlformats.org/spreadsheetml/2006/main">
  <c r="I2" i="12" l="1"/>
  <c r="C40" i="12"/>
  <c r="D40" i="12" s="1"/>
  <c r="C41" i="12"/>
  <c r="C42" i="12"/>
  <c r="C43" i="12"/>
  <c r="C44" i="12"/>
  <c r="C45" i="12"/>
  <c r="C46" i="12"/>
  <c r="C47" i="12"/>
  <c r="C48" i="12"/>
  <c r="C49" i="12"/>
  <c r="C51" i="12"/>
  <c r="C57" i="12"/>
  <c r="D57" i="12"/>
  <c r="F57" i="12"/>
  <c r="G57" i="12" s="1"/>
  <c r="C58" i="12"/>
  <c r="C59" i="12" s="1"/>
  <c r="E68" i="12"/>
  <c r="H57" i="12" l="1"/>
  <c r="I57" i="12" s="1"/>
  <c r="C60" i="12"/>
  <c r="B58" i="12"/>
  <c r="D58" i="12" s="1"/>
  <c r="F40" i="12"/>
  <c r="E49" i="12"/>
  <c r="E48" i="12"/>
  <c r="E47" i="12"/>
  <c r="E46" i="12"/>
  <c r="E45" i="12"/>
  <c r="E44" i="12"/>
  <c r="E43" i="12"/>
  <c r="E42" i="12"/>
  <c r="E41" i="12"/>
  <c r="E40" i="12"/>
  <c r="G40" i="12" l="1"/>
  <c r="H40" i="12"/>
  <c r="F58" i="12"/>
  <c r="H58" i="12" s="1"/>
  <c r="C61" i="12"/>
  <c r="E51" i="12"/>
  <c r="T40" i="12"/>
  <c r="I58" i="12" l="1"/>
  <c r="B59" i="12"/>
  <c r="C62" i="12"/>
  <c r="G58" i="12"/>
  <c r="B41" i="12"/>
  <c r="I40" i="12"/>
  <c r="D59" i="12" l="1"/>
  <c r="D41" i="12"/>
  <c r="C63" i="12"/>
  <c r="F41" i="12" l="1"/>
  <c r="F59" i="12"/>
  <c r="C64" i="12"/>
  <c r="C65" i="12" l="1"/>
  <c r="G59" i="12"/>
  <c r="G41" i="12"/>
  <c r="H59" i="12"/>
  <c r="H41" i="12"/>
  <c r="B42" i="12" l="1"/>
  <c r="I41" i="12"/>
  <c r="T41" i="12"/>
  <c r="I59" i="12"/>
  <c r="B60" i="12"/>
  <c r="C66" i="12"/>
  <c r="C68" i="12"/>
  <c r="D60" i="12" l="1"/>
  <c r="F60" i="12" s="1"/>
  <c r="D42" i="12"/>
  <c r="F42" i="12" s="1"/>
  <c r="G42" i="12" l="1"/>
  <c r="G60" i="12"/>
  <c r="H60" i="12"/>
  <c r="H42" i="12"/>
  <c r="B61" i="12" l="1"/>
  <c r="I60" i="12"/>
  <c r="B43" i="12"/>
  <c r="I42" i="12"/>
  <c r="T42" i="12"/>
  <c r="D43" i="12" l="1"/>
  <c r="F43" i="12" s="1"/>
  <c r="D61" i="12"/>
  <c r="F61" i="12" s="1"/>
  <c r="G61" i="12" l="1"/>
  <c r="G43" i="12"/>
  <c r="H61" i="12"/>
  <c r="H43" i="12"/>
  <c r="B44" i="12" l="1"/>
  <c r="I43" i="12"/>
  <c r="T43" i="12"/>
  <c r="I61" i="12"/>
  <c r="B62" i="12"/>
  <c r="D62" i="12" l="1"/>
  <c r="F62" i="12" s="1"/>
  <c r="G62" i="12" s="1"/>
  <c r="D44" i="12"/>
  <c r="F44" i="12" l="1"/>
  <c r="H62" i="12"/>
  <c r="G44" i="12" l="1"/>
  <c r="I62" i="12"/>
  <c r="B63" i="12"/>
  <c r="H44" i="12"/>
  <c r="D63" i="12" l="1"/>
  <c r="F63" i="12" s="1"/>
  <c r="G63" i="12" s="1"/>
  <c r="B45" i="12"/>
  <c r="I44" i="12"/>
  <c r="T44" i="12"/>
  <c r="D45" i="12" l="1"/>
  <c r="F45" i="12" s="1"/>
  <c r="G45" i="12" s="1"/>
  <c r="H63" i="12"/>
  <c r="I63" i="12" l="1"/>
  <c r="B64" i="12"/>
  <c r="H45" i="12"/>
  <c r="B46" i="12" l="1"/>
  <c r="I45" i="12"/>
  <c r="T45" i="12"/>
  <c r="D64" i="12"/>
  <c r="F64" i="12" s="1"/>
  <c r="G64" i="12" s="1"/>
  <c r="H64" i="12" l="1"/>
  <c r="D46" i="12"/>
  <c r="F46" i="12" l="1"/>
  <c r="G46" i="12" s="1"/>
  <c r="I64" i="12"/>
  <c r="B65" i="12"/>
  <c r="D65" i="12" l="1"/>
  <c r="H46" i="12"/>
  <c r="B47" i="12" l="1"/>
  <c r="I46" i="12"/>
  <c r="T46" i="12"/>
  <c r="F65" i="12"/>
  <c r="G65" i="12" s="1"/>
  <c r="D47" i="12" l="1"/>
  <c r="F47" i="12" s="1"/>
  <c r="G47" i="12" s="1"/>
  <c r="H65" i="12"/>
  <c r="B66" i="12" l="1"/>
  <c r="I65" i="12"/>
  <c r="H47" i="12"/>
  <c r="B48" i="12" l="1"/>
  <c r="I47" i="12"/>
  <c r="T47" i="12"/>
  <c r="D66" i="12"/>
  <c r="F66" i="12" s="1"/>
  <c r="G66" i="12" l="1"/>
  <c r="G68" i="12" s="1"/>
  <c r="F68" i="12"/>
  <c r="H66" i="12"/>
  <c r="D48" i="12"/>
  <c r="F48" i="12" s="1"/>
  <c r="G48" i="12" s="1"/>
  <c r="H48" i="12" l="1"/>
  <c r="I66" i="12"/>
  <c r="H68" i="12"/>
  <c r="I68" i="12" l="1"/>
  <c r="B49" i="12"/>
  <c r="I48" i="12"/>
  <c r="T48" i="12"/>
  <c r="D49" i="12" l="1"/>
  <c r="F49" i="12" s="1"/>
  <c r="G49" i="12" l="1"/>
  <c r="G51" i="12" s="1"/>
  <c r="F51" i="12"/>
  <c r="H49" i="12"/>
  <c r="H51" i="12" l="1"/>
  <c r="I49" i="12"/>
  <c r="T49" i="12"/>
  <c r="I51" i="12" l="1"/>
  <c r="H70" i="12"/>
</calcChain>
</file>

<file path=xl/sharedStrings.xml><?xml version="1.0" encoding="utf-8"?>
<sst xmlns="http://schemas.openxmlformats.org/spreadsheetml/2006/main" count="58" uniqueCount="43">
  <si>
    <t>Stephan Groß</t>
  </si>
  <si>
    <t>Ausgabeaufschlag</t>
  </si>
  <si>
    <t>Jahr</t>
  </si>
  <si>
    <t>Sparbetrag</t>
  </si>
  <si>
    <t>Wertsteigerung</t>
  </si>
  <si>
    <t>Verwaltung</t>
  </si>
  <si>
    <t>Kosten</t>
  </si>
  <si>
    <t>Wert JaEnde</t>
  </si>
  <si>
    <t>Wert JaAnfang</t>
  </si>
  <si>
    <t>10 Jahre kumuliert</t>
  </si>
  <si>
    <t>Vorteil</t>
  </si>
  <si>
    <t>Bezeichnung</t>
  </si>
  <si>
    <t>WKN</t>
  </si>
  <si>
    <t>%  in 5 J</t>
  </si>
  <si>
    <t>* Gründung Juli 2017, Wertentwicklung für 1 Jahr</t>
  </si>
  <si>
    <t>Quelle: comdirect, 17.1.2020</t>
  </si>
  <si>
    <t>Sparbetrag monatlich</t>
  </si>
  <si>
    <t>0% Ausgabeaufschlag</t>
  </si>
  <si>
    <t>% kumuliert</t>
  </si>
  <si>
    <t>Aussage der Musterberechnung:</t>
  </si>
  <si>
    <t xml:space="preserve">Immobilienfonds sind eine sinnvolle Anlageform, weil </t>
  </si>
  <si>
    <t>- diese sehr stabile Wertentwicklungen haben</t>
  </si>
  <si>
    <t>- nicht mit der Börsenentwicklung korrelieren, d.h. sie bringen Stabilität in`s Depot</t>
  </si>
  <si>
    <t>- allemal besser als Tagesgeld</t>
  </si>
  <si>
    <t>- aufgrund Mindesthaltedauer 2 jahre und Kündigungsfrist eher eine langfristige Anlage</t>
  </si>
  <si>
    <t>Ausgabeaufschlag bei Immofonds</t>
  </si>
  <si>
    <t>- bedeutet, dass erst nach 7 Jahren das eingezahlte Kapital wieder erreicht ist</t>
  </si>
  <si>
    <t xml:space="preserve">  (vor Transaktionskosten)</t>
  </si>
  <si>
    <t>DEKA Invest: Immobilienfonds</t>
  </si>
  <si>
    <t>Deka-ImmobilienEuropa - EUR DIS</t>
  </si>
  <si>
    <t>Deka-ImmobilienGlobal - EUR DIS</t>
  </si>
  <si>
    <t>Deka-ImmobilienMetropolen - EUR DIS</t>
  </si>
  <si>
    <t>DK0TWX</t>
  </si>
  <si>
    <t>Deka-ImmobilienNordamerika - USD DIS</t>
  </si>
  <si>
    <t>DK0LLA</t>
  </si>
  <si>
    <t>6 Monate al</t>
  </si>
  <si>
    <t>Jahre bis "0"</t>
  </si>
  <si>
    <t>nie</t>
  </si>
  <si>
    <t>'-'</t>
  </si>
  <si>
    <t>Bei Anlage OHNE Ausgabeaufschlag</t>
  </si>
  <si>
    <t>- bedeutet über 10 Jahre in Summe höhere Ausgabeaufschläge als Erträge für Sie !</t>
  </si>
  <si>
    <t>3 Jahre alt</t>
  </si>
  <si>
    <t>Nur die blau markierte Felder verändern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</si>
</sst>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3" fillId="0" borderId="1" xfId="3" applyBorder="1" applyAlignment="1">
      <alignment vertical="center"/>
    </xf>
    <xf numFmtId="0" fontId="3" fillId="0" borderId="1" xfId="3" applyBorder="1" applyAlignment="1">
      <alignment horizontal="right" vertical="center"/>
    </xf>
    <xf numFmtId="0" fontId="3" fillId="0" borderId="0" xfId="3"/>
    <xf numFmtId="14" fontId="3" fillId="0" borderId="2" xfId="3" applyNumberFormat="1" applyBorder="1" applyAlignment="1"/>
    <xf numFmtId="164" fontId="0" fillId="0" borderId="0" xfId="2" applyNumberFormat="1" applyFont="1"/>
    <xf numFmtId="165" fontId="0" fillId="0" borderId="0" xfId="1" applyNumberFormat="1" applyFont="1"/>
    <xf numFmtId="165" fontId="0" fillId="0" borderId="3" xfId="1" applyNumberFormat="1" applyFont="1" applyBorder="1"/>
    <xf numFmtId="0" fontId="0" fillId="0" borderId="4" xfId="0" applyBorder="1"/>
    <xf numFmtId="165" fontId="0" fillId="0" borderId="5" xfId="1" applyNumberFormat="1" applyFont="1" applyBorder="1"/>
    <xf numFmtId="165" fontId="0" fillId="0" borderId="7" xfId="1" applyNumberFormat="1" applyFont="1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Border="1"/>
    <xf numFmtId="0" fontId="0" fillId="0" borderId="13" xfId="0" applyBorder="1"/>
    <xf numFmtId="165" fontId="0" fillId="0" borderId="14" xfId="1" applyNumberFormat="1" applyFont="1" applyBorder="1"/>
    <xf numFmtId="0" fontId="0" fillId="0" borderId="15" xfId="0" applyBorder="1"/>
    <xf numFmtId="165" fontId="0" fillId="0" borderId="16" xfId="1" applyNumberFormat="1" applyFont="1" applyBorder="1"/>
    <xf numFmtId="165" fontId="0" fillId="0" borderId="17" xfId="1" applyNumberFormat="1" applyFont="1" applyBorder="1"/>
    <xf numFmtId="0" fontId="0" fillId="4" borderId="4" xfId="0" applyFill="1" applyBorder="1"/>
    <xf numFmtId="165" fontId="0" fillId="4" borderId="6" xfId="0" applyNumberFormat="1" applyFill="1" applyBorder="1"/>
    <xf numFmtId="0" fontId="0" fillId="3" borderId="9" xfId="0" applyFill="1" applyBorder="1"/>
    <xf numFmtId="165" fontId="0" fillId="3" borderId="7" xfId="1" applyNumberFormat="1" applyFont="1" applyFill="1" applyBorder="1"/>
    <xf numFmtId="165" fontId="0" fillId="2" borderId="6" xfId="1" applyNumberFormat="1" applyFont="1" applyFill="1" applyBorder="1"/>
    <xf numFmtId="9" fontId="0" fillId="0" borderId="0" xfId="2" applyFont="1"/>
    <xf numFmtId="44" fontId="0" fillId="6" borderId="6" xfId="0" applyNumberFormat="1" applyFill="1" applyBorder="1"/>
    <xf numFmtId="0" fontId="2" fillId="2" borderId="4" xfId="0" applyFont="1" applyFill="1" applyBorder="1"/>
    <xf numFmtId="0" fontId="2" fillId="0" borderId="4" xfId="0" applyFont="1" applyBorder="1"/>
    <xf numFmtId="164" fontId="0" fillId="6" borderId="6" xfId="2" applyNumberFormat="1" applyFont="1" applyFill="1" applyBorder="1"/>
    <xf numFmtId="165" fontId="0" fillId="0" borderId="0" xfId="0" applyNumberFormat="1"/>
    <xf numFmtId="164" fontId="0" fillId="0" borderId="12" xfId="2" applyNumberFormat="1" applyFont="1" applyBorder="1"/>
    <xf numFmtId="164" fontId="0" fillId="0" borderId="14" xfId="2" applyNumberFormat="1" applyFont="1" applyBorder="1"/>
    <xf numFmtId="164" fontId="0" fillId="0" borderId="17" xfId="2" applyNumberFormat="1" applyFont="1" applyBorder="1"/>
    <xf numFmtId="164" fontId="0" fillId="7" borderId="14" xfId="2" applyNumberFormat="1" applyFont="1" applyFill="1" applyBorder="1"/>
    <xf numFmtId="164" fontId="0" fillId="2" borderId="6" xfId="2" applyNumberFormat="1" applyFont="1" applyFill="1" applyBorder="1"/>
    <xf numFmtId="0" fontId="0" fillId="0" borderId="0" xfId="0" quotePrefix="1"/>
    <xf numFmtId="0" fontId="0" fillId="0" borderId="3" xfId="0" applyBorder="1" applyAlignment="1">
      <alignment horizontal="right"/>
    </xf>
    <xf numFmtId="164" fontId="0" fillId="0" borderId="3" xfId="2" applyNumberFormat="1" applyFont="1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5" borderId="14" xfId="2" applyNumberFormat="1" applyFont="1" applyFill="1" applyBorder="1"/>
    <xf numFmtId="0" fontId="4" fillId="0" borderId="15" xfId="0" applyFont="1" applyBorder="1"/>
    <xf numFmtId="0" fontId="0" fillId="0" borderId="16" xfId="0" applyBorder="1" applyAlignment="1">
      <alignment horizontal="right"/>
    </xf>
    <xf numFmtId="164" fontId="0" fillId="5" borderId="17" xfId="2" applyNumberFormat="1" applyFont="1" applyFill="1" applyBorder="1"/>
    <xf numFmtId="164" fontId="0" fillId="0" borderId="3" xfId="2" applyNumberFormat="1" applyFont="1" applyBorder="1" applyAlignment="1">
      <alignment horizontal="right"/>
    </xf>
    <xf numFmtId="164" fontId="0" fillId="0" borderId="16" xfId="2" applyNumberFormat="1" applyFont="1" applyBorder="1" applyAlignment="1">
      <alignment horizontal="right"/>
    </xf>
    <xf numFmtId="164" fontId="0" fillId="7" borderId="17" xfId="2" applyNumberFormat="1" applyFont="1" applyFill="1" applyBorder="1"/>
    <xf numFmtId="164" fontId="0" fillId="5" borderId="14" xfId="2" applyNumberFormat="1" applyFont="1" applyFill="1" applyBorder="1" applyAlignment="1">
      <alignment horizontal="center"/>
    </xf>
    <xf numFmtId="164" fontId="2" fillId="5" borderId="14" xfId="2" quotePrefix="1" applyNumberFormat="1" applyFont="1" applyFill="1" applyBorder="1" applyAlignment="1">
      <alignment horizontal="center"/>
    </xf>
    <xf numFmtId="164" fontId="2" fillId="5" borderId="17" xfId="2" applyNumberFormat="1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Fill="1"/>
    <xf numFmtId="0" fontId="5" fillId="0" borderId="0" xfId="0" applyFont="1" applyAlignment="1">
      <alignment horizontal="center"/>
    </xf>
  </cellXfs>
  <cellStyles count="4">
    <cellStyle name="Komma" xfId="1" builtinId="3"/>
    <cellStyle name="Prozent" xfId="2" builtinId="5"/>
    <cellStyle name="Standard" xfId="0" builtinId="0"/>
    <cellStyle name="Standard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</xdr:row>
      <xdr:rowOff>171449</xdr:rowOff>
    </xdr:from>
    <xdr:to>
      <xdr:col>8</xdr:col>
      <xdr:colOff>666750</xdr:colOff>
      <xdr:row>27</xdr:row>
      <xdr:rowOff>138648</xdr:rowOff>
    </xdr:to>
    <xdr:pic>
      <xdr:nvPicPr>
        <xdr:cNvPr id="8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76324"/>
          <a:ext cx="8829675" cy="4348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1562100</xdr:colOff>
      <xdr:row>0</xdr:row>
      <xdr:rowOff>257175</xdr:rowOff>
    </xdr:to>
    <xdr:pic>
      <xdr:nvPicPr>
        <xdr:cNvPr id="2" name="Picture 1" descr="Logo_42cm_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562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295273</xdr:colOff>
      <xdr:row>11</xdr:row>
      <xdr:rowOff>76200</xdr:rowOff>
    </xdr:from>
    <xdr:ext cx="495301" cy="342786"/>
    <xdr:sp macro="" textlink="">
      <xdr:nvSpPr>
        <xdr:cNvPr id="5" name="Textfeld 4"/>
        <xdr:cNvSpPr txBox="1"/>
      </xdr:nvSpPr>
      <xdr:spPr>
        <a:xfrm flipH="1">
          <a:off x="4476748" y="2314575"/>
          <a:ext cx="495301" cy="342786"/>
        </a:xfrm>
        <a:prstGeom prst="rect">
          <a:avLst/>
        </a:prstGeom>
        <a:solidFill>
          <a:srgbClr val="FFFF9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de-DE" sz="1600" b="0"/>
            <a:t>3%</a:t>
          </a:r>
        </a:p>
      </xdr:txBody>
    </xdr:sp>
    <xdr:clientData/>
  </xdr:oneCellAnchor>
  <xdr:twoCellAnchor editAs="oneCell">
    <xdr:from>
      <xdr:col>5</xdr:col>
      <xdr:colOff>9525</xdr:colOff>
      <xdr:row>28</xdr:row>
      <xdr:rowOff>171451</xdr:rowOff>
    </xdr:from>
    <xdr:to>
      <xdr:col>7</xdr:col>
      <xdr:colOff>638175</xdr:colOff>
      <xdr:row>33</xdr:row>
      <xdr:rowOff>28576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5657851"/>
          <a:ext cx="21526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tabSelected="1" workbookViewId="0"/>
  </sheetViews>
  <sheetFormatPr baseColWidth="10" defaultRowHeight="15" x14ac:dyDescent="0.25"/>
  <cols>
    <col min="1" max="1" width="29.85546875" bestFit="1" customWidth="1"/>
    <col min="2" max="4" width="16.42578125" customWidth="1"/>
    <col min="5" max="5" width="12.28515625" customWidth="1"/>
  </cols>
  <sheetData>
    <row r="1" spans="1:9" ht="21.75" customHeight="1" thickBot="1" x14ac:dyDescent="0.3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9" ht="18.75" customHeight="1" x14ac:dyDescent="0.25">
      <c r="A2" s="3"/>
      <c r="B2" s="3"/>
      <c r="C2" s="3"/>
      <c r="D2" s="3"/>
      <c r="E2" s="3"/>
      <c r="F2" s="3"/>
      <c r="G2" s="3"/>
      <c r="H2" s="3"/>
      <c r="I2" s="4">
        <f ca="1">TODAY()</f>
        <v>43849</v>
      </c>
    </row>
    <row r="4" spans="1:9" ht="18.75" x14ac:dyDescent="0.3">
      <c r="D4" s="55" t="s">
        <v>28</v>
      </c>
    </row>
    <row r="28" spans="1:5" ht="15.75" thickBot="1" x14ac:dyDescent="0.3"/>
    <row r="29" spans="1:5" x14ac:dyDescent="0.25">
      <c r="A29" s="40" t="s">
        <v>11</v>
      </c>
      <c r="B29" s="41" t="s">
        <v>12</v>
      </c>
      <c r="C29" s="41" t="s">
        <v>13</v>
      </c>
      <c r="D29" s="42" t="s">
        <v>1</v>
      </c>
      <c r="E29" s="42" t="s">
        <v>36</v>
      </c>
    </row>
    <row r="30" spans="1:5" x14ac:dyDescent="0.25">
      <c r="A30" s="16" t="s">
        <v>29</v>
      </c>
      <c r="B30" s="38">
        <v>980956</v>
      </c>
      <c r="C30" s="39">
        <v>0.161</v>
      </c>
      <c r="D30" s="33">
        <v>5.2600000000000001E-2</v>
      </c>
      <c r="E30" s="17">
        <v>8</v>
      </c>
    </row>
    <row r="31" spans="1:5" x14ac:dyDescent="0.25">
      <c r="A31" s="16" t="s">
        <v>30</v>
      </c>
      <c r="B31" s="38">
        <v>748361</v>
      </c>
      <c r="C31" s="39">
        <v>0.10730000000000001</v>
      </c>
      <c r="D31" s="43">
        <v>5.2600000000000001E-2</v>
      </c>
      <c r="E31" s="50" t="s">
        <v>37</v>
      </c>
    </row>
    <row r="32" spans="1:5" x14ac:dyDescent="0.25">
      <c r="A32" s="16" t="s">
        <v>31</v>
      </c>
      <c r="B32" s="38" t="s">
        <v>32</v>
      </c>
      <c r="C32" s="47" t="s">
        <v>41</v>
      </c>
      <c r="D32" s="43">
        <v>5.2600000000000001E-2</v>
      </c>
      <c r="E32" s="51" t="s">
        <v>38</v>
      </c>
    </row>
    <row r="33" spans="1:20" ht="15.75" thickBot="1" x14ac:dyDescent="0.3">
      <c r="A33" s="44" t="s">
        <v>33</v>
      </c>
      <c r="B33" s="45" t="s">
        <v>34</v>
      </c>
      <c r="C33" s="48" t="s">
        <v>35</v>
      </c>
      <c r="D33" s="46">
        <v>3.7499999999999999E-2</v>
      </c>
      <c r="E33" s="52" t="s">
        <v>38</v>
      </c>
    </row>
    <row r="34" spans="1:20" x14ac:dyDescent="0.25">
      <c r="A34" t="s">
        <v>14</v>
      </c>
      <c r="C34" s="5"/>
      <c r="E34" s="26"/>
    </row>
    <row r="35" spans="1:20" x14ac:dyDescent="0.25">
      <c r="A35" t="s">
        <v>15</v>
      </c>
      <c r="C35" s="5"/>
    </row>
    <row r="36" spans="1:20" ht="15.75" thickBot="1" x14ac:dyDescent="0.3">
      <c r="B36" s="53" t="s">
        <v>42</v>
      </c>
      <c r="C36" s="5"/>
    </row>
    <row r="37" spans="1:20" ht="15.75" thickBot="1" x14ac:dyDescent="0.3">
      <c r="A37" s="28" t="s">
        <v>16</v>
      </c>
      <c r="B37" s="27">
        <v>250</v>
      </c>
      <c r="C37" s="29" t="s">
        <v>4</v>
      </c>
      <c r="D37" s="30">
        <v>2.5000000000000001E-2</v>
      </c>
      <c r="E37" s="29" t="s">
        <v>1</v>
      </c>
      <c r="F37" s="30">
        <v>5.2600000000000001E-2</v>
      </c>
      <c r="G37" s="8" t="s">
        <v>5</v>
      </c>
      <c r="H37" s="30">
        <v>1.2E-2</v>
      </c>
    </row>
    <row r="38" spans="1:20" ht="15.75" thickBot="1" x14ac:dyDescent="0.3"/>
    <row r="39" spans="1:20" ht="15.75" thickBot="1" x14ac:dyDescent="0.3">
      <c r="A39" s="11" t="s">
        <v>2</v>
      </c>
      <c r="B39" s="12" t="s">
        <v>8</v>
      </c>
      <c r="C39" s="12" t="s">
        <v>3</v>
      </c>
      <c r="D39" s="12" t="s">
        <v>4</v>
      </c>
      <c r="E39" s="23" t="s">
        <v>1</v>
      </c>
      <c r="F39" s="12" t="s">
        <v>5</v>
      </c>
      <c r="G39" s="12" t="s">
        <v>6</v>
      </c>
      <c r="H39" s="13" t="s">
        <v>7</v>
      </c>
      <c r="I39" s="13" t="s">
        <v>18</v>
      </c>
    </row>
    <row r="40" spans="1:20" x14ac:dyDescent="0.25">
      <c r="A40" s="14">
        <v>1</v>
      </c>
      <c r="B40" s="10">
        <v>0</v>
      </c>
      <c r="C40" s="10">
        <f>sparbetrag*12</f>
        <v>3000</v>
      </c>
      <c r="D40" s="10">
        <f>+C40*Performance</f>
        <v>75</v>
      </c>
      <c r="E40" s="24">
        <f t="shared" ref="E40:E49" si="0">-C40*AA</f>
        <v>-157.80000000000001</v>
      </c>
      <c r="F40" s="10">
        <f t="shared" ref="F40:F49" si="1">-SUM(B40:E40)*verwaltung</f>
        <v>-35.006399999999999</v>
      </c>
      <c r="G40" s="10">
        <f>+F40+E40</f>
        <v>-192.8064</v>
      </c>
      <c r="H40" s="15">
        <f>SUM(B40:F40)</f>
        <v>2882.1935999999996</v>
      </c>
      <c r="I40" s="32">
        <f>+H40/SUM(C$40:C40)-1</f>
        <v>-3.9268800000000104E-2</v>
      </c>
      <c r="T40" s="31">
        <f>+H57-H40</f>
        <v>155.9064000000003</v>
      </c>
    </row>
    <row r="41" spans="1:20" x14ac:dyDescent="0.25">
      <c r="A41" s="16">
        <v>2</v>
      </c>
      <c r="B41" s="7">
        <f>+H40</f>
        <v>2882.1935999999996</v>
      </c>
      <c r="C41" s="7">
        <f>+C40</f>
        <v>3000</v>
      </c>
      <c r="D41" s="7">
        <f t="shared" ref="D41:D49" si="2">+(C41+B41)*Performance</f>
        <v>147.05483999999998</v>
      </c>
      <c r="E41" s="24">
        <f t="shared" si="0"/>
        <v>-157.80000000000001</v>
      </c>
      <c r="F41" s="7">
        <f t="shared" si="1"/>
        <v>-70.457381279999993</v>
      </c>
      <c r="G41" s="7">
        <f>+F41+E41</f>
        <v>-228.25738128</v>
      </c>
      <c r="H41" s="17">
        <f t="shared" ref="H41:H49" si="3">SUM(B41:F41)</f>
        <v>5800.9910587199993</v>
      </c>
      <c r="I41" s="33">
        <f>+H41/SUM(C$40:C41)-1</f>
        <v>-3.3168156880000077E-2</v>
      </c>
      <c r="T41" s="31">
        <f>+H58-H41</f>
        <v>313.79281128000184</v>
      </c>
    </row>
    <row r="42" spans="1:20" x14ac:dyDescent="0.25">
      <c r="A42" s="16">
        <v>3</v>
      </c>
      <c r="B42" s="7">
        <f>+H41</f>
        <v>5800.9910587199993</v>
      </c>
      <c r="C42" s="7">
        <f>+C41</f>
        <v>3000</v>
      </c>
      <c r="D42" s="7">
        <f t="shared" si="2"/>
        <v>220.024776468</v>
      </c>
      <c r="E42" s="24">
        <f t="shared" si="0"/>
        <v>-157.80000000000001</v>
      </c>
      <c r="F42" s="7">
        <f t="shared" si="1"/>
        <v>-106.35859002225601</v>
      </c>
      <c r="G42" s="7">
        <f>+F42+E42</f>
        <v>-264.15859002225602</v>
      </c>
      <c r="H42" s="17">
        <f t="shared" si="3"/>
        <v>8756.8572451657456</v>
      </c>
      <c r="I42" s="33">
        <f>+H42/SUM(C$40:C42)-1</f>
        <v>-2.7015861648250539E-2</v>
      </c>
      <c r="T42" s="31">
        <f>+H59-H42</f>
        <v>473.6843799832568</v>
      </c>
    </row>
    <row r="43" spans="1:20" x14ac:dyDescent="0.25">
      <c r="A43" s="16">
        <v>4</v>
      </c>
      <c r="B43" s="7">
        <f>+H42</f>
        <v>8756.8572451657456</v>
      </c>
      <c r="C43" s="7">
        <f t="shared" ref="C43:C49" si="4">+C42</f>
        <v>3000</v>
      </c>
      <c r="D43" s="7">
        <f t="shared" si="2"/>
        <v>293.92143112914363</v>
      </c>
      <c r="E43" s="24">
        <f t="shared" si="0"/>
        <v>-157.80000000000001</v>
      </c>
      <c r="F43" s="7">
        <f t="shared" si="1"/>
        <v>-142.71574411553868</v>
      </c>
      <c r="G43" s="7">
        <f t="shared" ref="G43:G49" si="5">+F43+E43</f>
        <v>-300.51574411553872</v>
      </c>
      <c r="H43" s="17">
        <f t="shared" si="3"/>
        <v>11750.26293217935</v>
      </c>
      <c r="I43" s="33">
        <f>+H43/SUM(C$40:C43)-1</f>
        <v>-2.0811422318387507E-2</v>
      </c>
      <c r="T43" s="31">
        <f>+H60-H43</f>
        <v>635.60657160904339</v>
      </c>
    </row>
    <row r="44" spans="1:20" x14ac:dyDescent="0.25">
      <c r="A44" s="16">
        <v>5</v>
      </c>
      <c r="B44" s="7">
        <f>+H43</f>
        <v>11750.26293217935</v>
      </c>
      <c r="C44" s="7">
        <f t="shared" si="4"/>
        <v>3000</v>
      </c>
      <c r="D44" s="7">
        <f t="shared" si="2"/>
        <v>368.75657330448377</v>
      </c>
      <c r="E44" s="24">
        <f t="shared" si="0"/>
        <v>-157.80000000000001</v>
      </c>
      <c r="F44" s="7">
        <f t="shared" si="1"/>
        <v>-179.53463406580602</v>
      </c>
      <c r="G44" s="7">
        <f t="shared" si="5"/>
        <v>-337.33463406580603</v>
      </c>
      <c r="H44" s="17">
        <f t="shared" si="3"/>
        <v>14781.684871418029</v>
      </c>
      <c r="I44" s="33">
        <f>+H44/SUM(C$40:C44)-1</f>
        <v>-1.4554341905464785E-2</v>
      </c>
      <c r="T44" s="31">
        <f>+H61-H44</f>
        <v>799.58517506847784</v>
      </c>
    </row>
    <row r="45" spans="1:20" x14ac:dyDescent="0.25">
      <c r="A45" s="16">
        <v>6</v>
      </c>
      <c r="B45" s="7">
        <f>+H44</f>
        <v>14781.684871418029</v>
      </c>
      <c r="C45" s="7">
        <f t="shared" si="4"/>
        <v>3000</v>
      </c>
      <c r="D45" s="7">
        <f t="shared" si="2"/>
        <v>444.54212178545077</v>
      </c>
      <c r="E45" s="24">
        <f t="shared" si="0"/>
        <v>-157.80000000000001</v>
      </c>
      <c r="F45" s="7">
        <f t="shared" si="1"/>
        <v>-216.82112391844177</v>
      </c>
      <c r="G45" s="7">
        <f t="shared" si="5"/>
        <v>-374.62112391844175</v>
      </c>
      <c r="H45" s="17">
        <f t="shared" si="3"/>
        <v>17851.605869285038</v>
      </c>
      <c r="I45" s="33">
        <f>+H45/SUM(C$40:C45)-1</f>
        <v>-8.2441183730533885E-3</v>
      </c>
      <c r="T45" s="31">
        <f>+H62-H45</f>
        <v>965.64630679184484</v>
      </c>
    </row>
    <row r="46" spans="1:20" x14ac:dyDescent="0.25">
      <c r="A46" s="16">
        <v>7</v>
      </c>
      <c r="B46" s="7">
        <f t="shared" ref="B46:B49" si="6">+H45</f>
        <v>17851.605869285038</v>
      </c>
      <c r="C46" s="7">
        <f t="shared" si="4"/>
        <v>3000</v>
      </c>
      <c r="D46" s="7">
        <f t="shared" si="2"/>
        <v>521.290146732126</v>
      </c>
      <c r="E46" s="24">
        <f t="shared" si="0"/>
        <v>-157.80000000000001</v>
      </c>
      <c r="F46" s="7">
        <f t="shared" si="1"/>
        <v>-254.58115219220596</v>
      </c>
      <c r="G46" s="7">
        <f t="shared" si="5"/>
        <v>-412.38115219220595</v>
      </c>
      <c r="H46" s="17">
        <f t="shared" si="3"/>
        <v>20960.514863824959</v>
      </c>
      <c r="I46" s="33">
        <f>+H46/SUM(C$40:C46)-1</f>
        <v>-1.8802445797638789E-3</v>
      </c>
      <c r="T46" s="31">
        <f>+H63-H46</f>
        <v>1133.8164148881006</v>
      </c>
    </row>
    <row r="47" spans="1:20" x14ac:dyDescent="0.25">
      <c r="A47" s="16">
        <v>8</v>
      </c>
      <c r="B47" s="7">
        <f t="shared" si="6"/>
        <v>20960.514863824959</v>
      </c>
      <c r="C47" s="7">
        <f t="shared" si="4"/>
        <v>3000</v>
      </c>
      <c r="D47" s="7">
        <f t="shared" si="2"/>
        <v>599.01287159562401</v>
      </c>
      <c r="E47" s="24">
        <f t="shared" si="0"/>
        <v>-157.80000000000001</v>
      </c>
      <c r="F47" s="7">
        <f t="shared" si="1"/>
        <v>-292.820732825047</v>
      </c>
      <c r="G47" s="7">
        <f t="shared" si="5"/>
        <v>-450.62073282504701</v>
      </c>
      <c r="H47" s="17">
        <f t="shared" si="3"/>
        <v>24108.907002595537</v>
      </c>
      <c r="I47" s="35">
        <f>+H47/SUM(C$40:C47)-1</f>
        <v>4.5377917748139485E-3</v>
      </c>
      <c r="T47" s="31">
        <f>+H64-H47</f>
        <v>1304.1222833571774</v>
      </c>
    </row>
    <row r="48" spans="1:20" x14ac:dyDescent="0.25">
      <c r="A48" s="16">
        <v>9</v>
      </c>
      <c r="B48" s="7">
        <f t="shared" si="6"/>
        <v>24108.907002595537</v>
      </c>
      <c r="C48" s="7">
        <f t="shared" si="4"/>
        <v>3000</v>
      </c>
      <c r="D48" s="7">
        <f t="shared" si="2"/>
        <v>677.72267506488845</v>
      </c>
      <c r="E48" s="24">
        <f t="shared" si="0"/>
        <v>-157.80000000000001</v>
      </c>
      <c r="F48" s="7">
        <f t="shared" si="1"/>
        <v>-331.5459561319251</v>
      </c>
      <c r="G48" s="7">
        <f t="shared" si="5"/>
        <v>-489.34595613192511</v>
      </c>
      <c r="H48" s="17">
        <f t="shared" si="3"/>
        <v>27297.2837215285</v>
      </c>
      <c r="I48" s="33">
        <f>+H48/SUM(C$40:C48)-1</f>
        <v>1.1010508204759351E-2</v>
      </c>
      <c r="T48" s="31">
        <f>+H65-H48</f>
        <v>1476.5910363558141</v>
      </c>
    </row>
    <row r="49" spans="1:20" ht="15.75" thickBot="1" x14ac:dyDescent="0.3">
      <c r="A49" s="18">
        <v>10</v>
      </c>
      <c r="B49" s="19">
        <f t="shared" si="6"/>
        <v>27297.2837215285</v>
      </c>
      <c r="C49" s="19">
        <f t="shared" si="4"/>
        <v>3000</v>
      </c>
      <c r="D49" s="19">
        <f t="shared" si="2"/>
        <v>757.43209303821254</v>
      </c>
      <c r="E49" s="24">
        <f t="shared" si="0"/>
        <v>-157.80000000000001</v>
      </c>
      <c r="F49" s="19">
        <f t="shared" si="1"/>
        <v>-370.76298977480059</v>
      </c>
      <c r="G49" s="19">
        <f t="shared" si="5"/>
        <v>-528.5629897748006</v>
      </c>
      <c r="H49" s="20">
        <f t="shared" si="3"/>
        <v>30526.152824791912</v>
      </c>
      <c r="I49" s="49">
        <f>+H49/SUM(C$40:C49)-1</f>
        <v>1.7538427493063669E-2</v>
      </c>
      <c r="T49" s="31">
        <f>+H66-H49</f>
        <v>1651.2501425175324</v>
      </c>
    </row>
    <row r="50" spans="1:20" ht="15.75" thickBot="1" x14ac:dyDescent="0.3">
      <c r="B50" s="6"/>
      <c r="C50" s="6"/>
      <c r="D50" s="6"/>
      <c r="E50" s="6"/>
      <c r="F50" s="6"/>
      <c r="G50" s="6"/>
      <c r="H50" s="6"/>
      <c r="I50" s="6"/>
    </row>
    <row r="51" spans="1:20" ht="15.75" thickBot="1" x14ac:dyDescent="0.3">
      <c r="A51" s="8" t="s">
        <v>9</v>
      </c>
      <c r="B51" s="9"/>
      <c r="C51" s="9">
        <f>SUM(C40:C50)</f>
        <v>30000</v>
      </c>
      <c r="D51" s="9"/>
      <c r="E51" s="9">
        <f>SUM(E40:E50)</f>
        <v>-1577.9999999999998</v>
      </c>
      <c r="F51" s="9">
        <f>SUM(F40:F50)</f>
        <v>-2000.6047043260212</v>
      </c>
      <c r="G51" s="9">
        <f>SUM(G40:G50)</f>
        <v>-3578.6047043260214</v>
      </c>
      <c r="H51" s="25">
        <f>+H49</f>
        <v>30526.152824791912</v>
      </c>
      <c r="I51" s="36">
        <f>+H51/C51-1</f>
        <v>1.7538427493063669E-2</v>
      </c>
    </row>
    <row r="52" spans="1:20" x14ac:dyDescent="0.25">
      <c r="H52" s="5"/>
    </row>
    <row r="53" spans="1:20" ht="15.75" thickBot="1" x14ac:dyDescent="0.3">
      <c r="H53" s="5"/>
    </row>
    <row r="54" spans="1:20" ht="15.75" thickBot="1" x14ac:dyDescent="0.3">
      <c r="A54" s="54" t="s">
        <v>39</v>
      </c>
      <c r="E54" s="29" t="s">
        <v>17</v>
      </c>
      <c r="F54" s="30">
        <v>0</v>
      </c>
    </row>
    <row r="55" spans="1:20" ht="15.75" thickBot="1" x14ac:dyDescent="0.3"/>
    <row r="56" spans="1:20" ht="15.75" thickBot="1" x14ac:dyDescent="0.3">
      <c r="A56" s="11" t="s">
        <v>2</v>
      </c>
      <c r="B56" s="12" t="s">
        <v>8</v>
      </c>
      <c r="C56" s="12" t="s">
        <v>3</v>
      </c>
      <c r="D56" s="12" t="s">
        <v>4</v>
      </c>
      <c r="E56" s="23" t="s">
        <v>1</v>
      </c>
      <c r="F56" s="12" t="s">
        <v>5</v>
      </c>
      <c r="G56" s="12" t="s">
        <v>6</v>
      </c>
      <c r="H56" s="13" t="s">
        <v>7</v>
      </c>
      <c r="I56" s="13" t="s">
        <v>18</v>
      </c>
    </row>
    <row r="57" spans="1:20" x14ac:dyDescent="0.25">
      <c r="A57" s="14">
        <v>1</v>
      </c>
      <c r="B57" s="10">
        <v>0</v>
      </c>
      <c r="C57" s="10">
        <f>sparbetrag*12</f>
        <v>3000</v>
      </c>
      <c r="D57" s="10">
        <f>+C57*Performance</f>
        <v>75</v>
      </c>
      <c r="E57" s="24">
        <v>0</v>
      </c>
      <c r="F57" s="10">
        <f>-SUM(B57:E57)*verwaltung</f>
        <v>-36.9</v>
      </c>
      <c r="G57" s="10">
        <f>+F57+E57</f>
        <v>-36.9</v>
      </c>
      <c r="H57" s="15">
        <f>SUM(B57:F57)</f>
        <v>3038.1</v>
      </c>
      <c r="I57" s="32">
        <f>+H57/SUM(C$57:C57)-1</f>
        <v>1.2699999999999934E-2</v>
      </c>
    </row>
    <row r="58" spans="1:20" x14ac:dyDescent="0.25">
      <c r="A58" s="16">
        <v>2</v>
      </c>
      <c r="B58" s="7">
        <f>+H57</f>
        <v>3038.1</v>
      </c>
      <c r="C58" s="7">
        <f>+C57</f>
        <v>3000</v>
      </c>
      <c r="D58" s="7">
        <f>+(C58+B58)*Performance</f>
        <v>150.95250000000001</v>
      </c>
      <c r="E58" s="24">
        <v>0</v>
      </c>
      <c r="F58" s="7">
        <f>-SUM(B58:E58)*verwaltung</f>
        <v>-74.268630000000016</v>
      </c>
      <c r="G58" s="7">
        <f>+F58+E58</f>
        <v>-74.268630000000016</v>
      </c>
      <c r="H58" s="17">
        <f>SUM(B58:F58)</f>
        <v>6114.7838700000011</v>
      </c>
      <c r="I58" s="33">
        <f>+H58/SUM(C$57:C58)-1</f>
        <v>1.9130645000000168E-2</v>
      </c>
    </row>
    <row r="59" spans="1:20" x14ac:dyDescent="0.25">
      <c r="A59" s="16">
        <v>3</v>
      </c>
      <c r="B59" s="7">
        <f>+H58</f>
        <v>6114.7838700000011</v>
      </c>
      <c r="C59" s="7">
        <f>+C58</f>
        <v>3000</v>
      </c>
      <c r="D59" s="7">
        <f>+(C59+B59)*Performance</f>
        <v>227.86959675000003</v>
      </c>
      <c r="E59" s="24">
        <v>0</v>
      </c>
      <c r="F59" s="7">
        <f>-SUM(B59:E59)*verwaltung</f>
        <v>-112.11184160100002</v>
      </c>
      <c r="G59" s="7">
        <f>+F59+E59</f>
        <v>-112.11184160100002</v>
      </c>
      <c r="H59" s="17">
        <f>SUM(B59:F59)</f>
        <v>9230.5416251490024</v>
      </c>
      <c r="I59" s="33">
        <f>+H59/SUM(C$57:C59)-1</f>
        <v>2.5615736127666988E-2</v>
      </c>
    </row>
    <row r="60" spans="1:20" x14ac:dyDescent="0.25">
      <c r="A60" s="16">
        <v>4</v>
      </c>
      <c r="B60" s="7">
        <f>+H59</f>
        <v>9230.5416251490024</v>
      </c>
      <c r="C60" s="7">
        <f>+C59</f>
        <v>3000</v>
      </c>
      <c r="D60" s="7">
        <f>+(C60+B60)*Performance</f>
        <v>305.76354062872508</v>
      </c>
      <c r="E60" s="24">
        <v>0</v>
      </c>
      <c r="F60" s="7">
        <f>-SUM(B60:E60)*verwaltung</f>
        <v>-150.43566198933271</v>
      </c>
      <c r="G60" s="7">
        <f>+F60+E60</f>
        <v>-150.43566198933271</v>
      </c>
      <c r="H60" s="17">
        <f>SUM(B60:F60)</f>
        <v>12385.869503788394</v>
      </c>
      <c r="I60" s="33">
        <f>+H60/SUM(C$57:C60)-1</f>
        <v>3.2155791982366067E-2</v>
      </c>
    </row>
    <row r="61" spans="1:20" x14ac:dyDescent="0.25">
      <c r="A61" s="16">
        <v>5</v>
      </c>
      <c r="B61" s="7">
        <f>+H60</f>
        <v>12385.869503788394</v>
      </c>
      <c r="C61" s="7">
        <f>+C60</f>
        <v>3000</v>
      </c>
      <c r="D61" s="7">
        <f>+(C61+B61)*Performance</f>
        <v>384.64673759470986</v>
      </c>
      <c r="E61" s="24">
        <v>0</v>
      </c>
      <c r="F61" s="7">
        <f>-SUM(B61:E61)*verwaltung</f>
        <v>-189.24619489659725</v>
      </c>
      <c r="G61" s="7">
        <f>+F61+E61</f>
        <v>-189.24619489659725</v>
      </c>
      <c r="H61" s="17">
        <f>SUM(B61:F61)</f>
        <v>15581.270046486507</v>
      </c>
      <c r="I61" s="33">
        <f>+H61/SUM(C$57:C61)-1</f>
        <v>3.875133643243367E-2</v>
      </c>
    </row>
    <row r="62" spans="1:20" x14ac:dyDescent="0.25">
      <c r="A62" s="16">
        <v>6</v>
      </c>
      <c r="B62" s="7">
        <f>+H61</f>
        <v>15581.270046486507</v>
      </c>
      <c r="C62" s="7">
        <f>+C61</f>
        <v>3000</v>
      </c>
      <c r="D62" s="7">
        <f>+(C62+B62)*Performance</f>
        <v>464.53175116216266</v>
      </c>
      <c r="E62" s="24">
        <v>0</v>
      </c>
      <c r="F62" s="7">
        <f>-SUM(B62:E62)*verwaltung</f>
        <v>-228.549621571784</v>
      </c>
      <c r="G62" s="7">
        <f>+F62+E62</f>
        <v>-228.549621571784</v>
      </c>
      <c r="H62" s="17">
        <f>SUM(B62:F62)</f>
        <v>18817.252176076883</v>
      </c>
      <c r="I62" s="33">
        <f>+H62/SUM(C$57:C62)-1</f>
        <v>4.5402898670938052E-2</v>
      </c>
    </row>
    <row r="63" spans="1:20" x14ac:dyDescent="0.25">
      <c r="A63" s="16">
        <v>7</v>
      </c>
      <c r="B63" s="7">
        <f t="shared" ref="B63:B66" si="7">+H62</f>
        <v>18817.252176076883</v>
      </c>
      <c r="C63" s="7">
        <f>+C62</f>
        <v>3000</v>
      </c>
      <c r="D63" s="7">
        <f>+(C63+B63)*Performance</f>
        <v>545.43130440192215</v>
      </c>
      <c r="E63" s="24">
        <v>0</v>
      </c>
      <c r="F63" s="7">
        <f>-SUM(B63:E63)*verwaltung</f>
        <v>-268.35220176574569</v>
      </c>
      <c r="G63" s="7">
        <f>+F63+E63</f>
        <v>-268.35220176574569</v>
      </c>
      <c r="H63" s="17">
        <f>SUM(B63:F63)</f>
        <v>22094.33127871306</v>
      </c>
      <c r="I63" s="33">
        <f>+H63/SUM(C$57:C63)-1</f>
        <v>5.2111013272050366E-2</v>
      </c>
    </row>
    <row r="64" spans="1:20" x14ac:dyDescent="0.25">
      <c r="A64" s="16">
        <v>8</v>
      </c>
      <c r="B64" s="7">
        <f t="shared" si="7"/>
        <v>22094.33127871306</v>
      </c>
      <c r="C64" s="7">
        <f>+C63</f>
        <v>3000</v>
      </c>
      <c r="D64" s="7">
        <f>+(C64+B64)*Performance</f>
        <v>627.35828196782654</v>
      </c>
      <c r="E64" s="24">
        <v>0</v>
      </c>
      <c r="F64" s="7">
        <f>-SUM(B64:E64)*verwaltung</f>
        <v>-308.66027472817063</v>
      </c>
      <c r="G64" s="7">
        <f>+F64+E64</f>
        <v>-308.66027472817063</v>
      </c>
      <c r="H64" s="17">
        <f>SUM(B64:F64)</f>
        <v>25413.029285952714</v>
      </c>
      <c r="I64" s="33">
        <f>+H64/SUM(C$57:C64)-1</f>
        <v>5.8876220248029743E-2</v>
      </c>
    </row>
    <row r="65" spans="1:9" x14ac:dyDescent="0.25">
      <c r="A65" s="16">
        <v>9</v>
      </c>
      <c r="B65" s="7">
        <f t="shared" si="7"/>
        <v>25413.029285952714</v>
      </c>
      <c r="C65" s="7">
        <f>+C64</f>
        <v>3000</v>
      </c>
      <c r="D65" s="7">
        <f>+(C65+B65)*Performance</f>
        <v>710.32573214881791</v>
      </c>
      <c r="E65" s="24">
        <v>0</v>
      </c>
      <c r="F65" s="7">
        <f>-SUM(B65:E65)*verwaltung</f>
        <v>-349.48026021721836</v>
      </c>
      <c r="G65" s="7">
        <f>+F65+E65</f>
        <v>-349.48026021721836</v>
      </c>
      <c r="H65" s="17">
        <f>SUM(B65:F65)</f>
        <v>28773.874757884314</v>
      </c>
      <c r="I65" s="33">
        <f>+H65/SUM(C$57:C65)-1</f>
        <v>6.5699065106826549E-2</v>
      </c>
    </row>
    <row r="66" spans="1:9" ht="15.75" thickBot="1" x14ac:dyDescent="0.3">
      <c r="A66" s="18">
        <v>10</v>
      </c>
      <c r="B66" s="19">
        <f t="shared" si="7"/>
        <v>28773.874757884314</v>
      </c>
      <c r="C66" s="19">
        <f>+C65</f>
        <v>3000</v>
      </c>
      <c r="D66" s="19">
        <f>+(C66+B66)*Performance</f>
        <v>794.34686894710785</v>
      </c>
      <c r="E66" s="24">
        <v>0</v>
      </c>
      <c r="F66" s="19">
        <f>-SUM(B66:E66)*verwaltung</f>
        <v>-390.81865952197705</v>
      </c>
      <c r="G66" s="19">
        <f>+F66+E66</f>
        <v>-390.81865952197705</v>
      </c>
      <c r="H66" s="20">
        <f>SUM(B66:F66)</f>
        <v>32177.402967309445</v>
      </c>
      <c r="I66" s="34">
        <f>+H66/SUM(C$57:C66)-1</f>
        <v>7.2580098910314916E-2</v>
      </c>
    </row>
    <row r="67" spans="1:9" ht="15.75" thickBot="1" x14ac:dyDescent="0.3">
      <c r="B67" s="6"/>
      <c r="C67" s="6"/>
      <c r="D67" s="6"/>
      <c r="E67" s="6"/>
      <c r="F67" s="6"/>
      <c r="G67" s="6"/>
      <c r="H67" s="6"/>
      <c r="I67" s="6"/>
    </row>
    <row r="68" spans="1:9" ht="15.75" thickBot="1" x14ac:dyDescent="0.3">
      <c r="A68" s="8" t="s">
        <v>9</v>
      </c>
      <c r="B68" s="9"/>
      <c r="C68" s="9">
        <f>SUM(C57:C67)</f>
        <v>30000</v>
      </c>
      <c r="D68" s="9"/>
      <c r="E68" s="9">
        <f>SUM(E57:E67)</f>
        <v>0</v>
      </c>
      <c r="F68" s="9">
        <f>SUM(F57:F67)</f>
        <v>-2108.8233462918256</v>
      </c>
      <c r="G68" s="9">
        <f>SUM(G57:G67)</f>
        <v>-2108.8233462918256</v>
      </c>
      <c r="H68" s="25">
        <f>+H66</f>
        <v>32177.402967309445</v>
      </c>
      <c r="I68" s="36">
        <f>+H68/C68-1</f>
        <v>7.2580098910314916E-2</v>
      </c>
    </row>
    <row r="69" spans="1:9" ht="15.75" thickBot="1" x14ac:dyDescent="0.3">
      <c r="G69" s="5"/>
    </row>
    <row r="70" spans="1:9" ht="15.75" thickBot="1" x14ac:dyDescent="0.3">
      <c r="G70" s="21" t="s">
        <v>10</v>
      </c>
      <c r="H70" s="22">
        <f>+H68-H51</f>
        <v>1651.2501425175324</v>
      </c>
    </row>
    <row r="71" spans="1:9" x14ac:dyDescent="0.25">
      <c r="H71" s="5"/>
    </row>
    <row r="72" spans="1:9" x14ac:dyDescent="0.25">
      <c r="A72" t="s">
        <v>19</v>
      </c>
      <c r="B72" t="s">
        <v>20</v>
      </c>
      <c r="H72" s="5"/>
    </row>
    <row r="73" spans="1:9" x14ac:dyDescent="0.25">
      <c r="B73" s="37" t="s">
        <v>21</v>
      </c>
      <c r="H73" s="5"/>
    </row>
    <row r="74" spans="1:9" x14ac:dyDescent="0.25">
      <c r="B74" s="37" t="s">
        <v>22</v>
      </c>
      <c r="H74" s="5"/>
    </row>
    <row r="75" spans="1:9" x14ac:dyDescent="0.25">
      <c r="B75" s="37" t="s">
        <v>23</v>
      </c>
      <c r="H75" s="5"/>
    </row>
    <row r="76" spans="1:9" x14ac:dyDescent="0.25">
      <c r="B76" s="37" t="s">
        <v>24</v>
      </c>
      <c r="H76" s="5"/>
    </row>
    <row r="77" spans="1:9" x14ac:dyDescent="0.25">
      <c r="A77" t="s">
        <v>25</v>
      </c>
      <c r="B77" s="37" t="s">
        <v>40</v>
      </c>
      <c r="H77" s="5"/>
    </row>
    <row r="78" spans="1:9" x14ac:dyDescent="0.25">
      <c r="A78" t="s">
        <v>27</v>
      </c>
      <c r="B78" s="37" t="s">
        <v>26</v>
      </c>
    </row>
    <row r="79" spans="1:9" x14ac:dyDescent="0.25">
      <c r="B79" s="37"/>
    </row>
  </sheetData>
  <pageMargins left="0.7" right="0.7" top="0.78740157499999996" bottom="0.78740157499999996" header="0.3" footer="0.3"/>
  <pageSetup paperSize="9" scale="6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Immofonds DEKA</vt:lpstr>
      <vt:lpstr>'Immofonds DEKA'!AA</vt:lpstr>
      <vt:lpstr>'Immofonds DEKA'!Druckbereich</vt:lpstr>
      <vt:lpstr>'Immofonds DEKA'!Performance</vt:lpstr>
      <vt:lpstr>'Immofonds DEKA'!sparbetrag</vt:lpstr>
      <vt:lpstr>'Immofonds DEKA'!verwaltung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2020-01-19T20:18:22Z</cp:lastPrinted>
  <dcterms:created xsi:type="dcterms:W3CDTF">2020-01-10T11:18:03Z</dcterms:created>
  <dcterms:modified xsi:type="dcterms:W3CDTF">2020-01-19T20:21:47Z</dcterms:modified>
</cp:coreProperties>
</file>