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2600"/>
  </bookViews>
  <sheets>
    <sheet name="Immofonds Union" sheetId="6" r:id="rId1"/>
  </sheets>
  <definedNames>
    <definedName name="AA">'Immofonds Union'!$F$37</definedName>
    <definedName name="_xlnm.Print_Area" localSheetId="0">'Immofonds Union'!$A$1:$I$77</definedName>
    <definedName name="Performance">'Immofonds Union'!$D$37</definedName>
    <definedName name="sparbetrag">'Immofonds Union'!$B$37</definedName>
    <definedName name="verwaltung">'Immofonds Union'!$H$37</definedName>
  </definedNames>
  <calcPr calcId="145621"/>
</workbook>
</file>

<file path=xl/calcChain.xml><?xml version="1.0" encoding="utf-8"?>
<calcChain xmlns="http://schemas.openxmlformats.org/spreadsheetml/2006/main">
  <c r="I2" i="6" l="1"/>
  <c r="C56" i="6" l="1"/>
  <c r="D56" i="6" s="1"/>
  <c r="C57" i="6" l="1"/>
  <c r="C58" i="6" l="1"/>
  <c r="F56" i="6"/>
  <c r="H56" i="6" s="1"/>
  <c r="B57" i="6" l="1"/>
  <c r="D57" i="6" s="1"/>
  <c r="F57" i="6" s="1"/>
  <c r="I56" i="6"/>
  <c r="C59" i="6"/>
  <c r="G56" i="6"/>
  <c r="G57" i="6" l="1"/>
  <c r="H57" i="6"/>
  <c r="C60" i="6"/>
  <c r="B58" i="6" l="1"/>
  <c r="D58" i="6" s="1"/>
  <c r="F58" i="6" s="1"/>
  <c r="I57" i="6"/>
  <c r="C61" i="6"/>
  <c r="G58" i="6" l="1"/>
  <c r="H58" i="6"/>
  <c r="C62" i="6"/>
  <c r="B59" i="6" l="1"/>
  <c r="D59" i="6" s="1"/>
  <c r="I58" i="6"/>
  <c r="C63" i="6"/>
  <c r="F59" i="6" l="1"/>
  <c r="C64" i="6"/>
  <c r="C65" i="6" l="1"/>
  <c r="G59" i="6"/>
  <c r="H59" i="6"/>
  <c r="B60" i="6" l="1"/>
  <c r="D60" i="6" s="1"/>
  <c r="F60" i="6" s="1"/>
  <c r="H60" i="6" s="1"/>
  <c r="I59" i="6"/>
  <c r="E67" i="6"/>
  <c r="C67" i="6"/>
  <c r="B61" i="6" l="1"/>
  <c r="D61" i="6" s="1"/>
  <c r="I60" i="6"/>
  <c r="G60" i="6"/>
  <c r="F61" i="6" l="1"/>
  <c r="G61" i="6" s="1"/>
  <c r="H61" i="6" l="1"/>
  <c r="B62" i="6" l="1"/>
  <c r="D62" i="6" s="1"/>
  <c r="F62" i="6" s="1"/>
  <c r="G62" i="6" s="1"/>
  <c r="I61" i="6"/>
  <c r="H62" i="6" l="1"/>
  <c r="C40" i="6"/>
  <c r="B63" i="6" l="1"/>
  <c r="D63" i="6" s="1"/>
  <c r="F63" i="6" s="1"/>
  <c r="G63" i="6" s="1"/>
  <c r="I62" i="6"/>
  <c r="E40" i="6"/>
  <c r="D40" i="6"/>
  <c r="C41" i="6"/>
  <c r="E41" i="6" s="1"/>
  <c r="F40" i="6" l="1"/>
  <c r="H40" i="6" s="1"/>
  <c r="T40" i="6" s="1"/>
  <c r="H63" i="6"/>
  <c r="C42" i="6"/>
  <c r="E42" i="6" s="1"/>
  <c r="B64" i="6" l="1"/>
  <c r="D64" i="6" s="1"/>
  <c r="F64" i="6" s="1"/>
  <c r="G64" i="6" s="1"/>
  <c r="I63" i="6"/>
  <c r="B41" i="6"/>
  <c r="D41" i="6" s="1"/>
  <c r="F41" i="6" s="1"/>
  <c r="I40" i="6"/>
  <c r="G40" i="6"/>
  <c r="C43" i="6"/>
  <c r="E43" i="6" s="1"/>
  <c r="H64" i="6" l="1"/>
  <c r="H41" i="6"/>
  <c r="T41" i="6" s="1"/>
  <c r="C44" i="6"/>
  <c r="E44" i="6" s="1"/>
  <c r="B65" i="6" l="1"/>
  <c r="D65" i="6" s="1"/>
  <c r="F65" i="6" s="1"/>
  <c r="I64" i="6"/>
  <c r="B42" i="6"/>
  <c r="D42" i="6" s="1"/>
  <c r="F42" i="6" s="1"/>
  <c r="I41" i="6"/>
  <c r="C45" i="6"/>
  <c r="E45" i="6" s="1"/>
  <c r="G65" i="6" l="1"/>
  <c r="G67" i="6" s="1"/>
  <c r="F67" i="6"/>
  <c r="H65" i="6"/>
  <c r="C46" i="6"/>
  <c r="E46" i="6" s="1"/>
  <c r="H67" i="6" l="1"/>
  <c r="I67" i="6" s="1"/>
  <c r="I65" i="6"/>
  <c r="C47" i="6"/>
  <c r="E47" i="6" s="1"/>
  <c r="C48" i="6" l="1"/>
  <c r="E48" i="6" s="1"/>
  <c r="C49" i="6" l="1"/>
  <c r="E49" i="6" s="1"/>
  <c r="E51" i="6" s="1"/>
  <c r="G41" i="6"/>
  <c r="C51" i="6" l="1"/>
  <c r="H42" i="6"/>
  <c r="T42" i="6" s="1"/>
  <c r="B43" i="6" l="1"/>
  <c r="D43" i="6" s="1"/>
  <c r="F43" i="6" s="1"/>
  <c r="I42" i="6"/>
  <c r="G42" i="6"/>
  <c r="G43" i="6" l="1"/>
  <c r="H43" i="6" l="1"/>
  <c r="T43" i="6" s="1"/>
  <c r="B44" i="6" l="1"/>
  <c r="D44" i="6" s="1"/>
  <c r="F44" i="6" s="1"/>
  <c r="G44" i="6" s="1"/>
  <c r="I43" i="6"/>
  <c r="H44" i="6" l="1"/>
  <c r="T44" i="6" s="1"/>
  <c r="B45" i="6" l="1"/>
  <c r="D45" i="6" s="1"/>
  <c r="F45" i="6" s="1"/>
  <c r="G45" i="6" s="1"/>
  <c r="I44" i="6"/>
  <c r="H45" i="6" l="1"/>
  <c r="T45" i="6" s="1"/>
  <c r="B46" i="6" l="1"/>
  <c r="D46" i="6" s="1"/>
  <c r="F46" i="6" s="1"/>
  <c r="G46" i="6" s="1"/>
  <c r="I45" i="6"/>
  <c r="H46" i="6" l="1"/>
  <c r="T46" i="6" s="1"/>
  <c r="B47" i="6" l="1"/>
  <c r="D47" i="6" s="1"/>
  <c r="F47" i="6" s="1"/>
  <c r="G47" i="6" s="1"/>
  <c r="I46" i="6"/>
  <c r="H47" i="6" l="1"/>
  <c r="T47" i="6" s="1"/>
  <c r="B48" i="6" l="1"/>
  <c r="D48" i="6" s="1"/>
  <c r="F48" i="6" s="1"/>
  <c r="G48" i="6" s="1"/>
  <c r="I47" i="6"/>
  <c r="H48" i="6" l="1"/>
  <c r="T48" i="6" s="1"/>
  <c r="B49" i="6" l="1"/>
  <c r="D49" i="6" s="1"/>
  <c r="F49" i="6" s="1"/>
  <c r="I48" i="6"/>
  <c r="G49" i="6" l="1"/>
  <c r="G51" i="6" s="1"/>
  <c r="F51" i="6"/>
  <c r="H49" i="6"/>
  <c r="T49" i="6" s="1"/>
  <c r="H51" i="6" l="1"/>
  <c r="I51" i="6" s="1"/>
  <c r="I49" i="6"/>
  <c r="H69" i="6" l="1"/>
</calcChain>
</file>

<file path=xl/sharedStrings.xml><?xml version="1.0" encoding="utf-8"?>
<sst xmlns="http://schemas.openxmlformats.org/spreadsheetml/2006/main" count="51" uniqueCount="37">
  <si>
    <t>Stephan Groß</t>
  </si>
  <si>
    <t>Ausgabeaufschlag</t>
  </si>
  <si>
    <t>Jahr</t>
  </si>
  <si>
    <t>Sparbetrag</t>
  </si>
  <si>
    <t>Wertsteigerung</t>
  </si>
  <si>
    <t>Verwaltung</t>
  </si>
  <si>
    <t>Kosten</t>
  </si>
  <si>
    <t>Wert JaEnde</t>
  </si>
  <si>
    <t>Wert JaAnfang</t>
  </si>
  <si>
    <t>10 Jahre kumuliert</t>
  </si>
  <si>
    <t>Vorteil</t>
  </si>
  <si>
    <t>Union Invest: Immobilienfonds</t>
  </si>
  <si>
    <t>Bezeichnung</t>
  </si>
  <si>
    <t>WKN</t>
  </si>
  <si>
    <t>UniImmo: Deutschland - EUR DIS</t>
  </si>
  <si>
    <t>UniImmo: Europa - EUR DIS</t>
  </si>
  <si>
    <t>UniImmo: Global - EUR DIS</t>
  </si>
  <si>
    <t>A2DMVS</t>
  </si>
  <si>
    <t>%  in 5 J</t>
  </si>
  <si>
    <t>UniImmo: Wohnen ZBI - EUR DIS *</t>
  </si>
  <si>
    <t>* Gründung Juli 2017, Wertentwicklung für 1 Jahr</t>
  </si>
  <si>
    <t>Quelle: comdirect, 17.1.2020</t>
  </si>
  <si>
    <t>Sparbetrag monatlich</t>
  </si>
  <si>
    <t>0% Ausgabeaufschlag</t>
  </si>
  <si>
    <t>% kumuliert</t>
  </si>
  <si>
    <t>Aussage der Musterberechnung:</t>
  </si>
  <si>
    <t xml:space="preserve">Immobilienfonds sind eine sinnvolle Anlageform, weil </t>
  </si>
  <si>
    <t>- diese sehr stabile Wertentwicklungen haben</t>
  </si>
  <si>
    <t>- nicht mit der Börsenentwicklung korrelieren, d.h. sie bringen Stabilität in`s Depot</t>
  </si>
  <si>
    <t>- allemal besser als Tagesgeld</t>
  </si>
  <si>
    <t>- aufgrund Mindesthaltedauer 2 jahre und Kündigungsfrist eher eine langfristige Anlage</t>
  </si>
  <si>
    <t>Ausgabeaufschlag bei Immofonds</t>
  </si>
  <si>
    <t>- bedeutet, dass erst nach 7 Jahren das eingezahlte Kapital wieder erreicht ist</t>
  </si>
  <si>
    <t xml:space="preserve">  (vor Transaktionskosten)</t>
  </si>
  <si>
    <t>Nur die blauen Felder verändern !</t>
  </si>
  <si>
    <t>Bei Anlage OHNE Ausgabeaufschlag</t>
  </si>
  <si>
    <t>- bedeutet über 10 Jahre in Summe höhere Ausgabeaufschläge als Erträge für Sie 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</si>
</sst>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_-* #,##0\ _€_-;\-* #,##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59">
    <xf numFmtId="0" fontId="0" fillId="0" borderId="0" xfId="0"/>
    <xf numFmtId="0" fontId="3" fillId="0" borderId="1" xfId="3" applyBorder="1" applyAlignment="1">
      <alignment vertical="center"/>
    </xf>
    <xf numFmtId="0" fontId="3" fillId="0" borderId="1" xfId="3" applyBorder="1" applyAlignment="1">
      <alignment horizontal="right" vertical="center"/>
    </xf>
    <xf numFmtId="0" fontId="3" fillId="0" borderId="0" xfId="3"/>
    <xf numFmtId="14" fontId="3" fillId="0" borderId="2" xfId="3" applyNumberFormat="1" applyBorder="1" applyAlignment="1"/>
    <xf numFmtId="164" fontId="0" fillId="0" borderId="0" xfId="2" applyNumberFormat="1" applyFont="1"/>
    <xf numFmtId="165" fontId="0" fillId="0" borderId="0" xfId="1" applyNumberFormat="1" applyFont="1"/>
    <xf numFmtId="165" fontId="0" fillId="0" borderId="3" xfId="1" applyNumberFormat="1" applyFont="1" applyBorder="1"/>
    <xf numFmtId="0" fontId="0" fillId="0" borderId="4" xfId="0" applyBorder="1"/>
    <xf numFmtId="165" fontId="0" fillId="0" borderId="5" xfId="1" applyNumberFormat="1" applyFont="1" applyBorder="1"/>
    <xf numFmtId="165" fontId="0" fillId="0" borderId="7" xfId="1" applyNumberFormat="1" applyFont="1" applyBorder="1"/>
    <xf numFmtId="0" fontId="0" fillId="0" borderId="9" xfId="0" applyBorder="1"/>
    <xf numFmtId="0" fontId="0" fillId="0" borderId="10" xfId="0" applyBorder="1"/>
    <xf numFmtId="165" fontId="0" fillId="0" borderId="12" xfId="1" applyNumberFormat="1" applyFont="1" applyBorder="1"/>
    <xf numFmtId="0" fontId="0" fillId="0" borderId="13" xfId="0" applyBorder="1"/>
    <xf numFmtId="165" fontId="0" fillId="0" borderId="14" xfId="1" applyNumberFormat="1" applyFont="1" applyBorder="1"/>
    <xf numFmtId="0" fontId="0" fillId="0" borderId="15" xfId="0" applyBorder="1"/>
    <xf numFmtId="165" fontId="0" fillId="0" borderId="16" xfId="1" applyNumberFormat="1" applyFont="1" applyBorder="1"/>
    <xf numFmtId="165" fontId="0" fillId="0" borderId="17" xfId="1" applyNumberFormat="1" applyFont="1" applyBorder="1"/>
    <xf numFmtId="0" fontId="0" fillId="5" borderId="4" xfId="0" applyFill="1" applyBorder="1"/>
    <xf numFmtId="165" fontId="0" fillId="5" borderId="6" xfId="0" applyNumberFormat="1" applyFill="1" applyBorder="1"/>
    <xf numFmtId="0" fontId="0" fillId="3" borderId="9" xfId="0" applyFill="1" applyBorder="1"/>
    <xf numFmtId="165" fontId="0" fillId="3" borderId="7" xfId="1" applyNumberFormat="1" applyFont="1" applyFill="1" applyBorder="1"/>
    <xf numFmtId="165" fontId="0" fillId="2" borderId="6" xfId="1" applyNumberFormat="1" applyFont="1" applyFill="1" applyBorder="1"/>
    <xf numFmtId="9" fontId="0" fillId="0" borderId="0" xfId="2" applyFont="1"/>
    <xf numFmtId="44" fontId="0" fillId="7" borderId="6" xfId="0" applyNumberFormat="1" applyFill="1" applyBorder="1"/>
    <xf numFmtId="0" fontId="2" fillId="2" borderId="4" xfId="0" applyFont="1" applyFill="1" applyBorder="1"/>
    <xf numFmtId="0" fontId="2" fillId="0" borderId="4" xfId="0" applyFont="1" applyBorder="1"/>
    <xf numFmtId="164" fontId="0" fillId="7" borderId="6" xfId="2" applyNumberFormat="1" applyFont="1" applyFill="1" applyBorder="1"/>
    <xf numFmtId="165" fontId="0" fillId="0" borderId="0" xfId="0" applyNumberFormat="1"/>
    <xf numFmtId="164" fontId="0" fillId="0" borderId="12" xfId="2" applyNumberFormat="1" applyFont="1" applyBorder="1"/>
    <xf numFmtId="164" fontId="0" fillId="0" borderId="14" xfId="2" applyNumberFormat="1" applyFont="1" applyBorder="1"/>
    <xf numFmtId="164" fontId="0" fillId="0" borderId="17" xfId="2" applyNumberFormat="1" applyFont="1" applyBorder="1"/>
    <xf numFmtId="164" fontId="0" fillId="4" borderId="14" xfId="2" applyNumberFormat="1" applyFont="1" applyFill="1" applyBorder="1"/>
    <xf numFmtId="164" fontId="0" fillId="2" borderId="6" xfId="2" applyNumberFormat="1" applyFont="1" applyFill="1" applyBorder="1"/>
    <xf numFmtId="0" fontId="0" fillId="0" borderId="0" xfId="0" quotePrefix="1"/>
    <xf numFmtId="0" fontId="0" fillId="0" borderId="3" xfId="0" applyBorder="1" applyAlignment="1">
      <alignment horizontal="right"/>
    </xf>
    <xf numFmtId="164" fontId="0" fillId="0" borderId="3" xfId="2" applyNumberFormat="1" applyFont="1" applyBorder="1"/>
    <xf numFmtId="0" fontId="0" fillId="0" borderId="18" xfId="0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64" fontId="0" fillId="6" borderId="14" xfId="2" applyNumberFormat="1" applyFont="1" applyFill="1" applyBorder="1"/>
    <xf numFmtId="0" fontId="4" fillId="0" borderId="15" xfId="0" applyFont="1" applyBorder="1"/>
    <xf numFmtId="0" fontId="0" fillId="0" borderId="16" xfId="0" applyBorder="1" applyAlignment="1">
      <alignment horizontal="right"/>
    </xf>
    <xf numFmtId="164" fontId="0" fillId="0" borderId="16" xfId="2" applyNumberFormat="1" applyFont="1" applyBorder="1"/>
    <xf numFmtId="164" fontId="0" fillId="6" borderId="17" xfId="2" applyNumberFormat="1" applyFont="1" applyFill="1" applyBorder="1"/>
    <xf numFmtId="0" fontId="5" fillId="0" borderId="0" xfId="0" applyFont="1"/>
    <xf numFmtId="0" fontId="0" fillId="0" borderId="0" xfId="0" applyBorder="1"/>
    <xf numFmtId="165" fontId="0" fillId="0" borderId="0" xfId="1" applyNumberFormat="1" applyFont="1" applyBorder="1"/>
    <xf numFmtId="0" fontId="2" fillId="0" borderId="4" xfId="0" applyFont="1" applyFill="1" applyBorder="1"/>
    <xf numFmtId="0" fontId="0" fillId="0" borderId="0" xfId="0" applyFill="1"/>
    <xf numFmtId="0" fontId="0" fillId="0" borderId="8" xfId="0" applyFill="1" applyBorder="1"/>
    <xf numFmtId="0" fontId="0" fillId="0" borderId="11" xfId="0" applyFill="1" applyBorder="1"/>
    <xf numFmtId="0" fontId="0" fillId="0" borderId="13" xfId="0" applyFill="1" applyBorder="1"/>
    <xf numFmtId="0" fontId="0" fillId="0" borderId="15" xfId="0" applyFill="1" applyBorder="1"/>
    <xf numFmtId="0" fontId="0" fillId="0" borderId="4" xfId="0" applyFill="1" applyBorder="1"/>
    <xf numFmtId="0" fontId="0" fillId="0" borderId="0" xfId="0" applyFill="1" applyBorder="1"/>
    <xf numFmtId="0" fontId="6" fillId="0" borderId="0" xfId="0" applyFont="1"/>
    <xf numFmtId="0" fontId="0" fillId="0" borderId="0" xfId="0" applyFont="1" applyFill="1"/>
  </cellXfs>
  <cellStyles count="4">
    <cellStyle name="Komma" xfId="1" builtinId="3"/>
    <cellStyle name="Prozent" xfId="2" builtinId="5"/>
    <cellStyle name="Standard" xfId="0" builtinId="0"/>
    <cellStyle name="Standard 2" xf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1562100</xdr:colOff>
      <xdr:row>0</xdr:row>
      <xdr:rowOff>257175</xdr:rowOff>
    </xdr:to>
    <xdr:pic>
      <xdr:nvPicPr>
        <xdr:cNvPr id="2" name="Picture 1" descr="Logo_42cm_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562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5</xdr:row>
      <xdr:rowOff>28575</xdr:rowOff>
    </xdr:from>
    <xdr:to>
      <xdr:col>7</xdr:col>
      <xdr:colOff>647700</xdr:colOff>
      <xdr:row>26</xdr:row>
      <xdr:rowOff>171450</xdr:rowOff>
    </xdr:to>
    <xdr:pic>
      <xdr:nvPicPr>
        <xdr:cNvPr id="7" name="Grafik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23950"/>
          <a:ext cx="8239125" cy="414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1057275</xdr:colOff>
      <xdr:row>22</xdr:row>
      <xdr:rowOff>47625</xdr:rowOff>
    </xdr:from>
    <xdr:to>
      <xdr:col>5</xdr:col>
      <xdr:colOff>619125</xdr:colOff>
      <xdr:row>27</xdr:row>
      <xdr:rowOff>95250</xdr:rowOff>
    </xdr:to>
    <xdr:pic>
      <xdr:nvPicPr>
        <xdr:cNvPr id="8" name="Grafik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4381500"/>
          <a:ext cx="1476375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86</xdr:row>
          <xdr:rowOff>38100</xdr:rowOff>
        </xdr:from>
        <xdr:to>
          <xdr:col>9</xdr:col>
          <xdr:colOff>314325</xdr:colOff>
          <xdr:row>165</xdr:row>
          <xdr:rowOff>9525</xdr:rowOff>
        </xdr:to>
        <xdr:pic>
          <xdr:nvPicPr>
            <xdr:cNvPr id="10" name="Grafik 9"/>
            <xdr:cNvPicPr>
              <a:picLocks noChangeAspect="1" noChangeArrowheads="1"/>
              <a:extLst>
                <a:ext uri="{84589F7E-364E-4C9E-8A38-B11213B215E9}">
                  <a14:cameraTool cellRange="$A$1:$I$77" spid="_x0000_s5193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314325" y="16773525"/>
              <a:ext cx="9144000" cy="1502092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xdr:oneCellAnchor>
    <xdr:from>
      <xdr:col>2</xdr:col>
      <xdr:colOff>857250</xdr:colOff>
      <xdr:row>12</xdr:row>
      <xdr:rowOff>28575</xdr:rowOff>
    </xdr:from>
    <xdr:ext cx="495301" cy="342786"/>
    <xdr:sp macro="" textlink="">
      <xdr:nvSpPr>
        <xdr:cNvPr id="11" name="Textfeld 10"/>
        <xdr:cNvSpPr txBox="1"/>
      </xdr:nvSpPr>
      <xdr:spPr>
        <a:xfrm flipH="1">
          <a:off x="3943350" y="2457450"/>
          <a:ext cx="495301" cy="342786"/>
        </a:xfrm>
        <a:prstGeom prst="rect">
          <a:avLst/>
        </a:prstGeom>
        <a:solidFill>
          <a:srgbClr val="FFFF99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de-DE" sz="1600" b="0"/>
            <a:t>3%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79"/>
  <sheetViews>
    <sheetView tabSelected="1" workbookViewId="0">
      <selection activeCell="A2" sqref="A2"/>
    </sheetView>
  </sheetViews>
  <sheetFormatPr baseColWidth="10" defaultRowHeight="15" x14ac:dyDescent="0.25"/>
  <cols>
    <col min="1" max="1" width="29.85546875" bestFit="1" customWidth="1"/>
    <col min="2" max="4" width="16.42578125" customWidth="1"/>
    <col min="5" max="5" width="12.28515625" customWidth="1"/>
  </cols>
  <sheetData>
    <row r="1" spans="1:9" ht="21.75" customHeight="1" thickBot="1" x14ac:dyDescent="0.3">
      <c r="A1" s="1"/>
      <c r="B1" s="1"/>
      <c r="C1" s="1"/>
      <c r="D1" s="1"/>
      <c r="E1" s="1"/>
      <c r="F1" s="1"/>
      <c r="G1" s="1"/>
      <c r="H1" s="1"/>
      <c r="I1" s="2" t="s">
        <v>0</v>
      </c>
    </row>
    <row r="2" spans="1:9" ht="18.75" customHeight="1" x14ac:dyDescent="0.25">
      <c r="A2" s="3"/>
      <c r="B2" s="3"/>
      <c r="C2" s="3"/>
      <c r="D2" s="3"/>
      <c r="E2" s="3"/>
      <c r="F2" s="3"/>
      <c r="G2" s="3"/>
      <c r="H2" s="3"/>
      <c r="I2" s="4">
        <f ca="1">TODAY()</f>
        <v>43849</v>
      </c>
    </row>
    <row r="4" spans="1:9" ht="18.75" x14ac:dyDescent="0.3">
      <c r="C4" s="46" t="s">
        <v>11</v>
      </c>
    </row>
    <row r="28" spans="1:4" ht="15.75" thickBot="1" x14ac:dyDescent="0.3"/>
    <row r="29" spans="1:4" x14ac:dyDescent="0.25">
      <c r="A29" s="38" t="s">
        <v>12</v>
      </c>
      <c r="B29" s="39" t="s">
        <v>13</v>
      </c>
      <c r="C29" s="39" t="s">
        <v>18</v>
      </c>
      <c r="D29" s="40" t="s">
        <v>1</v>
      </c>
    </row>
    <row r="30" spans="1:4" x14ac:dyDescent="0.25">
      <c r="A30" s="14" t="s">
        <v>14</v>
      </c>
      <c r="B30" s="36">
        <v>980550</v>
      </c>
      <c r="C30" s="37">
        <v>0.15690000000000001</v>
      </c>
      <c r="D30" s="31">
        <v>0.05</v>
      </c>
    </row>
    <row r="31" spans="1:4" x14ac:dyDescent="0.25">
      <c r="A31" s="14" t="s">
        <v>15</v>
      </c>
      <c r="B31" s="36">
        <v>980551</v>
      </c>
      <c r="C31" s="37">
        <v>0.13700000000000001</v>
      </c>
      <c r="D31" s="41">
        <v>0.05</v>
      </c>
    </row>
    <row r="32" spans="1:4" x14ac:dyDescent="0.25">
      <c r="A32" s="14" t="s">
        <v>16</v>
      </c>
      <c r="B32" s="36">
        <v>980555</v>
      </c>
      <c r="C32" s="37">
        <v>0.1181</v>
      </c>
      <c r="D32" s="41">
        <v>0.05</v>
      </c>
    </row>
    <row r="33" spans="1:20" ht="15.75" thickBot="1" x14ac:dyDescent="0.3">
      <c r="A33" s="42" t="s">
        <v>19</v>
      </c>
      <c r="B33" s="43" t="s">
        <v>17</v>
      </c>
      <c r="C33" s="44">
        <v>1.95E-2</v>
      </c>
      <c r="D33" s="45">
        <v>0.05</v>
      </c>
    </row>
    <row r="34" spans="1:20" x14ac:dyDescent="0.25">
      <c r="A34" t="s">
        <v>20</v>
      </c>
      <c r="C34" s="5"/>
      <c r="E34" s="24"/>
    </row>
    <row r="35" spans="1:20" x14ac:dyDescent="0.25">
      <c r="A35" t="s">
        <v>21</v>
      </c>
      <c r="C35" s="5"/>
    </row>
    <row r="36" spans="1:20" ht="15.75" thickBot="1" x14ac:dyDescent="0.3">
      <c r="B36" s="57" t="s">
        <v>34</v>
      </c>
      <c r="C36" s="5"/>
    </row>
    <row r="37" spans="1:20" ht="15.75" thickBot="1" x14ac:dyDescent="0.3">
      <c r="A37" s="49" t="s">
        <v>22</v>
      </c>
      <c r="B37" s="25">
        <v>250</v>
      </c>
      <c r="C37" s="27" t="s">
        <v>4</v>
      </c>
      <c r="D37" s="28">
        <v>2.5999999999999999E-2</v>
      </c>
      <c r="E37" s="27" t="s">
        <v>1</v>
      </c>
      <c r="F37" s="28">
        <v>0.05</v>
      </c>
      <c r="G37" s="8" t="s">
        <v>5</v>
      </c>
      <c r="H37" s="28">
        <v>1.2E-2</v>
      </c>
    </row>
    <row r="38" spans="1:20" ht="15.75" thickBot="1" x14ac:dyDescent="0.3">
      <c r="A38" s="50"/>
    </row>
    <row r="39" spans="1:20" ht="15.75" thickBot="1" x14ac:dyDescent="0.3">
      <c r="A39" s="51" t="s">
        <v>2</v>
      </c>
      <c r="B39" s="11" t="s">
        <v>8</v>
      </c>
      <c r="C39" s="11" t="s">
        <v>3</v>
      </c>
      <c r="D39" s="11" t="s">
        <v>4</v>
      </c>
      <c r="E39" s="21" t="s">
        <v>1</v>
      </c>
      <c r="F39" s="11" t="s">
        <v>5</v>
      </c>
      <c r="G39" s="11" t="s">
        <v>6</v>
      </c>
      <c r="H39" s="12" t="s">
        <v>7</v>
      </c>
      <c r="I39" s="12" t="s">
        <v>24</v>
      </c>
    </row>
    <row r="40" spans="1:20" x14ac:dyDescent="0.25">
      <c r="A40" s="52">
        <v>1</v>
      </c>
      <c r="B40" s="10">
        <v>0</v>
      </c>
      <c r="C40" s="10">
        <f>sparbetrag*12</f>
        <v>3000</v>
      </c>
      <c r="D40" s="10">
        <f>+C40*Performance</f>
        <v>78</v>
      </c>
      <c r="E40" s="22">
        <f t="shared" ref="E40:E49" si="0">-C40*AA</f>
        <v>-150</v>
      </c>
      <c r="F40" s="10">
        <f t="shared" ref="F40:F49" si="1">-SUM(B40:E40)*verwaltung</f>
        <v>-35.136000000000003</v>
      </c>
      <c r="G40" s="10">
        <f>+F40+E40</f>
        <v>-185.136</v>
      </c>
      <c r="H40" s="13">
        <f>SUM(B40:F40)</f>
        <v>2892.864</v>
      </c>
      <c r="I40" s="30">
        <f>+H40/SUM(C$40:C40)-1</f>
        <v>-3.5711999999999966E-2</v>
      </c>
      <c r="T40" s="29">
        <f t="shared" ref="T40:T49" si="2">+H56-H40</f>
        <v>148.19999999999982</v>
      </c>
    </row>
    <row r="41" spans="1:20" x14ac:dyDescent="0.25">
      <c r="A41" s="53">
        <v>2</v>
      </c>
      <c r="B41" s="7">
        <f>+H40</f>
        <v>2892.864</v>
      </c>
      <c r="C41" s="7">
        <f>+C40</f>
        <v>3000</v>
      </c>
      <c r="D41" s="7">
        <f t="shared" ref="D41:D49" si="3">+(C41+B41)*Performance</f>
        <v>153.21446399999999</v>
      </c>
      <c r="E41" s="22">
        <f t="shared" si="0"/>
        <v>-150</v>
      </c>
      <c r="F41" s="7">
        <f t="shared" si="1"/>
        <v>-70.752941567999997</v>
      </c>
      <c r="G41" s="7">
        <f>+F41+E41</f>
        <v>-220.75294156799998</v>
      </c>
      <c r="H41" s="15">
        <f t="shared" ref="H41:H49" si="4">SUM(B41:F41)</f>
        <v>5825.3255224319992</v>
      </c>
      <c r="I41" s="31">
        <f>+H41/SUM(C$40:C41)-1</f>
        <v>-2.9112412928000153E-2</v>
      </c>
      <c r="T41" s="29">
        <f t="shared" si="2"/>
        <v>298.42856160000156</v>
      </c>
    </row>
    <row r="42" spans="1:20" x14ac:dyDescent="0.25">
      <c r="A42" s="53">
        <v>3</v>
      </c>
      <c r="B42" s="7">
        <f>+H41</f>
        <v>5825.3255224319992</v>
      </c>
      <c r="C42" s="7">
        <f>+C41</f>
        <v>3000</v>
      </c>
      <c r="D42" s="7">
        <f t="shared" si="3"/>
        <v>229.45846358323195</v>
      </c>
      <c r="E42" s="22">
        <f t="shared" si="0"/>
        <v>-150</v>
      </c>
      <c r="F42" s="7">
        <f t="shared" si="1"/>
        <v>-106.85740783218277</v>
      </c>
      <c r="G42" s="7">
        <f>+F42+E42</f>
        <v>-256.85740783218279</v>
      </c>
      <c r="H42" s="15">
        <f t="shared" si="4"/>
        <v>8797.9265781830472</v>
      </c>
      <c r="I42" s="31">
        <f>+H42/SUM(C$40:C42)-1</f>
        <v>-2.245260242410585E-2</v>
      </c>
      <c r="T42" s="29">
        <f t="shared" si="2"/>
        <v>450.71345175118222</v>
      </c>
    </row>
    <row r="43" spans="1:20" x14ac:dyDescent="0.25">
      <c r="A43" s="53">
        <v>4</v>
      </c>
      <c r="B43" s="7">
        <f>+H42</f>
        <v>8797.9265781830472</v>
      </c>
      <c r="C43" s="7">
        <f t="shared" ref="C43:C49" si="5">+C42</f>
        <v>3000</v>
      </c>
      <c r="D43" s="7">
        <f t="shared" si="3"/>
        <v>306.74609103275924</v>
      </c>
      <c r="E43" s="22">
        <f t="shared" si="0"/>
        <v>-150</v>
      </c>
      <c r="F43" s="7">
        <f t="shared" si="1"/>
        <v>-143.45607203058967</v>
      </c>
      <c r="G43" s="7">
        <f t="shared" ref="G43:G49" si="6">+F43+E43</f>
        <v>-293.45607203058967</v>
      </c>
      <c r="H43" s="15">
        <f t="shared" si="4"/>
        <v>11811.216597185217</v>
      </c>
      <c r="I43" s="31">
        <f>+H43/SUM(C$40:C43)-1</f>
        <v>-1.5731950234565195E-2</v>
      </c>
      <c r="T43" s="29">
        <f t="shared" si="2"/>
        <v>605.08281747875117</v>
      </c>
    </row>
    <row r="44" spans="1:20" x14ac:dyDescent="0.25">
      <c r="A44" s="53">
        <v>5</v>
      </c>
      <c r="B44" s="7">
        <f>+H43</f>
        <v>11811.216597185217</v>
      </c>
      <c r="C44" s="7">
        <f t="shared" si="5"/>
        <v>3000</v>
      </c>
      <c r="D44" s="7">
        <f t="shared" si="3"/>
        <v>385.09163152681566</v>
      </c>
      <c r="E44" s="22">
        <f t="shared" si="0"/>
        <v>-150</v>
      </c>
      <c r="F44" s="7">
        <f t="shared" si="1"/>
        <v>-180.5556987445444</v>
      </c>
      <c r="G44" s="7">
        <f t="shared" si="6"/>
        <v>-330.55569874454443</v>
      </c>
      <c r="H44" s="15">
        <f t="shared" si="4"/>
        <v>14865.752529967487</v>
      </c>
      <c r="I44" s="31">
        <f>+H44/SUM(C$40:C44)-1</f>
        <v>-8.9498313355008685E-3</v>
      </c>
      <c r="T44" s="29">
        <f t="shared" si="2"/>
        <v>761.56519108440261</v>
      </c>
    </row>
    <row r="45" spans="1:20" x14ac:dyDescent="0.25">
      <c r="A45" s="53">
        <v>6</v>
      </c>
      <c r="B45" s="7">
        <f>+H44</f>
        <v>14865.752529967487</v>
      </c>
      <c r="C45" s="7">
        <f t="shared" si="5"/>
        <v>3000</v>
      </c>
      <c r="D45" s="7">
        <f t="shared" si="3"/>
        <v>464.50956577915468</v>
      </c>
      <c r="E45" s="22">
        <f t="shared" si="0"/>
        <v>-150</v>
      </c>
      <c r="F45" s="7">
        <f t="shared" si="1"/>
        <v>-218.1631451489597</v>
      </c>
      <c r="G45" s="7">
        <f t="shared" si="6"/>
        <v>-368.1631451489597</v>
      </c>
      <c r="H45" s="15">
        <f t="shared" si="4"/>
        <v>17962.098950597683</v>
      </c>
      <c r="I45" s="31">
        <f>+H45/SUM(C$40:C45)-1</f>
        <v>-2.1056138556843074E-3</v>
      </c>
      <c r="T45" s="29">
        <f t="shared" si="2"/>
        <v>920.18949541996699</v>
      </c>
    </row>
    <row r="46" spans="1:20" x14ac:dyDescent="0.25">
      <c r="A46" s="53">
        <v>7</v>
      </c>
      <c r="B46" s="7">
        <f t="shared" ref="B46:B49" si="7">+H45</f>
        <v>17962.098950597683</v>
      </c>
      <c r="C46" s="7">
        <f t="shared" si="5"/>
        <v>3000</v>
      </c>
      <c r="D46" s="7">
        <f t="shared" si="3"/>
        <v>545.01457271553977</v>
      </c>
      <c r="E46" s="22">
        <f t="shared" si="0"/>
        <v>-150</v>
      </c>
      <c r="F46" s="7">
        <f t="shared" si="1"/>
        <v>-256.28536227975866</v>
      </c>
      <c r="G46" s="7">
        <f t="shared" si="6"/>
        <v>-406.28536227975866</v>
      </c>
      <c r="H46" s="15">
        <f t="shared" si="4"/>
        <v>21100.828161033463</v>
      </c>
      <c r="I46" s="33">
        <f>+H46/SUM(C$40:C46)-1</f>
        <v>4.8013410015934621E-3</v>
      </c>
      <c r="T46" s="29">
        <f t="shared" si="2"/>
        <v>1080.9850492332735</v>
      </c>
    </row>
    <row r="47" spans="1:20" x14ac:dyDescent="0.25">
      <c r="A47" s="53">
        <v>8</v>
      </c>
      <c r="B47" s="7">
        <f t="shared" si="7"/>
        <v>21100.828161033463</v>
      </c>
      <c r="C47" s="7">
        <f t="shared" si="5"/>
        <v>3000</v>
      </c>
      <c r="D47" s="7">
        <f t="shared" si="3"/>
        <v>626.62153218687001</v>
      </c>
      <c r="E47" s="22">
        <f t="shared" si="0"/>
        <v>-150</v>
      </c>
      <c r="F47" s="7">
        <f t="shared" si="1"/>
        <v>-294.92939631864402</v>
      </c>
      <c r="G47" s="7">
        <f t="shared" si="6"/>
        <v>-444.92939631864402</v>
      </c>
      <c r="H47" s="15">
        <f t="shared" si="4"/>
        <v>24282.52029690169</v>
      </c>
      <c r="I47" s="31">
        <f>+H47/SUM(C$40:C47)-1</f>
        <v>1.1771679037570371E-2</v>
      </c>
      <c r="T47" s="29">
        <f t="shared" si="2"/>
        <v>1243.9815725871777</v>
      </c>
    </row>
    <row r="48" spans="1:20" x14ac:dyDescent="0.25">
      <c r="A48" s="53">
        <v>9</v>
      </c>
      <c r="B48" s="7">
        <f t="shared" si="7"/>
        <v>24282.52029690169</v>
      </c>
      <c r="C48" s="7">
        <f t="shared" si="5"/>
        <v>3000</v>
      </c>
      <c r="D48" s="7">
        <f t="shared" si="3"/>
        <v>709.34552771944391</v>
      </c>
      <c r="E48" s="22">
        <f t="shared" si="0"/>
        <v>-150</v>
      </c>
      <c r="F48" s="7">
        <f t="shared" si="1"/>
        <v>-334.1023898954536</v>
      </c>
      <c r="G48" s="7">
        <f t="shared" si="6"/>
        <v>-484.1023898954536</v>
      </c>
      <c r="H48" s="15">
        <f t="shared" si="4"/>
        <v>27507.763434725683</v>
      </c>
      <c r="I48" s="31">
        <f>+H48/SUM(C$40:C48)-1</f>
        <v>1.8806053137988332E-2</v>
      </c>
      <c r="T48" s="29">
        <f t="shared" si="2"/>
        <v>1409.2091923527478</v>
      </c>
    </row>
    <row r="49" spans="1:20" ht="15.75" thickBot="1" x14ac:dyDescent="0.3">
      <c r="A49" s="54">
        <v>10</v>
      </c>
      <c r="B49" s="17">
        <f t="shared" si="7"/>
        <v>27507.763434725683</v>
      </c>
      <c r="C49" s="17">
        <f t="shared" si="5"/>
        <v>3000</v>
      </c>
      <c r="D49" s="17">
        <f t="shared" si="3"/>
        <v>793.20184930286769</v>
      </c>
      <c r="E49" s="22">
        <f t="shared" si="0"/>
        <v>-150</v>
      </c>
      <c r="F49" s="17">
        <f t="shared" si="1"/>
        <v>-373.81158340834259</v>
      </c>
      <c r="G49" s="17">
        <f t="shared" si="6"/>
        <v>-523.81158340834259</v>
      </c>
      <c r="H49" s="18">
        <f t="shared" si="4"/>
        <v>30777.153700620205</v>
      </c>
      <c r="I49" s="32">
        <f>+H49/SUM(C$40:C49)-1</f>
        <v>2.5905123354006854E-2</v>
      </c>
      <c r="T49" s="29">
        <f t="shared" si="2"/>
        <v>1576.698447777675</v>
      </c>
    </row>
    <row r="50" spans="1:20" ht="15.75" thickBot="1" x14ac:dyDescent="0.3">
      <c r="A50" s="50"/>
      <c r="B50" s="6"/>
      <c r="C50" s="6"/>
      <c r="D50" s="6"/>
      <c r="E50" s="6"/>
      <c r="F50" s="6"/>
      <c r="G50" s="6"/>
      <c r="H50" s="6"/>
      <c r="I50" s="6"/>
    </row>
    <row r="51" spans="1:20" ht="15.75" thickBot="1" x14ac:dyDescent="0.3">
      <c r="A51" s="55" t="s">
        <v>9</v>
      </c>
      <c r="B51" s="9"/>
      <c r="C51" s="9">
        <f>SUM(C40:C50)</f>
        <v>30000</v>
      </c>
      <c r="D51" s="9"/>
      <c r="E51" s="9">
        <f>SUM(E40:E50)</f>
        <v>-1500</v>
      </c>
      <c r="F51" s="9">
        <f>SUM(F40:F50)</f>
        <v>-2014.0499972264754</v>
      </c>
      <c r="G51" s="9">
        <f>SUM(G40:G50)</f>
        <v>-3514.0499972264761</v>
      </c>
      <c r="H51" s="23">
        <f>+H49</f>
        <v>30777.153700620205</v>
      </c>
      <c r="I51" s="34">
        <f>+H51/C51-1</f>
        <v>2.5905123354006854E-2</v>
      </c>
    </row>
    <row r="52" spans="1:20" ht="15.75" thickBot="1" x14ac:dyDescent="0.3">
      <c r="A52" s="56"/>
      <c r="B52" s="48"/>
      <c r="C52" s="48"/>
      <c r="D52" s="48"/>
      <c r="E52" s="48"/>
      <c r="F52" s="48"/>
      <c r="G52" s="48"/>
    </row>
    <row r="53" spans="1:20" ht="15.75" thickBot="1" x14ac:dyDescent="0.3">
      <c r="A53" s="58" t="s">
        <v>35</v>
      </c>
      <c r="E53" s="26" t="s">
        <v>23</v>
      </c>
      <c r="F53" s="28">
        <v>0</v>
      </c>
    </row>
    <row r="54" spans="1:20" ht="15.75" thickBot="1" x14ac:dyDescent="0.3">
      <c r="A54" s="50"/>
    </row>
    <row r="55" spans="1:20" ht="15.75" thickBot="1" x14ac:dyDescent="0.3">
      <c r="A55" s="51" t="s">
        <v>2</v>
      </c>
      <c r="B55" s="11" t="s">
        <v>8</v>
      </c>
      <c r="C55" s="11" t="s">
        <v>3</v>
      </c>
      <c r="D55" s="11" t="s">
        <v>4</v>
      </c>
      <c r="E55" s="21" t="s">
        <v>1</v>
      </c>
      <c r="F55" s="11" t="s">
        <v>5</v>
      </c>
      <c r="G55" s="11" t="s">
        <v>6</v>
      </c>
      <c r="H55" s="12" t="s">
        <v>7</v>
      </c>
      <c r="I55" s="12" t="s">
        <v>24</v>
      </c>
    </row>
    <row r="56" spans="1:20" x14ac:dyDescent="0.25">
      <c r="A56" s="52">
        <v>1</v>
      </c>
      <c r="B56" s="10">
        <v>0</v>
      </c>
      <c r="C56" s="10">
        <f>sparbetrag*12</f>
        <v>3000</v>
      </c>
      <c r="D56" s="10">
        <f>+C56*Performance</f>
        <v>78</v>
      </c>
      <c r="E56" s="22">
        <v>0</v>
      </c>
      <c r="F56" s="10">
        <f t="shared" ref="F56:F65" si="8">-SUM(B56:E56)*verwaltung</f>
        <v>-36.936</v>
      </c>
      <c r="G56" s="10">
        <f>+F56+E56</f>
        <v>-36.936</v>
      </c>
      <c r="H56" s="13">
        <f>SUM(B56:F56)</f>
        <v>3041.0639999999999</v>
      </c>
      <c r="I56" s="30">
        <f>+H56/SUM(C$56:C56)-1</f>
        <v>1.3687999999999922E-2</v>
      </c>
    </row>
    <row r="57" spans="1:20" x14ac:dyDescent="0.25">
      <c r="A57" s="53">
        <v>2</v>
      </c>
      <c r="B57" s="7">
        <f>+H56</f>
        <v>3041.0639999999999</v>
      </c>
      <c r="C57" s="7">
        <f>+C56</f>
        <v>3000</v>
      </c>
      <c r="D57" s="7">
        <f t="shared" ref="D57:D65" si="9">+(C57+B57)*Performance</f>
        <v>157.06766400000001</v>
      </c>
      <c r="E57" s="22">
        <v>0</v>
      </c>
      <c r="F57" s="7">
        <f t="shared" si="8"/>
        <v>-74.377579968000006</v>
      </c>
      <c r="G57" s="7">
        <f>+F57+E57</f>
        <v>-74.377579968000006</v>
      </c>
      <c r="H57" s="15">
        <f t="shared" ref="H57:H65" si="10">SUM(B57:F57)</f>
        <v>6123.7540840320007</v>
      </c>
      <c r="I57" s="31">
        <f>+H57/SUM(C$56:C57)-1</f>
        <v>2.0625680672000213E-2</v>
      </c>
    </row>
    <row r="58" spans="1:20" x14ac:dyDescent="0.25">
      <c r="A58" s="53">
        <v>3</v>
      </c>
      <c r="B58" s="7">
        <f>+H57</f>
        <v>6123.7540840320007</v>
      </c>
      <c r="C58" s="7">
        <f>+C57</f>
        <v>3000</v>
      </c>
      <c r="D58" s="7">
        <f t="shared" si="9"/>
        <v>237.21760618483199</v>
      </c>
      <c r="E58" s="22">
        <v>0</v>
      </c>
      <c r="F58" s="7">
        <f t="shared" si="8"/>
        <v>-112.33166028260197</v>
      </c>
      <c r="G58" s="7">
        <f>+F58+E58</f>
        <v>-112.33166028260197</v>
      </c>
      <c r="H58" s="15">
        <f t="shared" si="10"/>
        <v>9248.6400299342295</v>
      </c>
      <c r="I58" s="31">
        <f>+H58/SUM(C$56:C58)-1</f>
        <v>2.7626669992692143E-2</v>
      </c>
    </row>
    <row r="59" spans="1:20" x14ac:dyDescent="0.25">
      <c r="A59" s="14">
        <v>4</v>
      </c>
      <c r="B59" s="7">
        <f>+H58</f>
        <v>9248.6400299342295</v>
      </c>
      <c r="C59" s="7">
        <f t="shared" ref="C59:C65" si="11">+C58</f>
        <v>3000</v>
      </c>
      <c r="D59" s="7">
        <f t="shared" si="9"/>
        <v>318.46464077828995</v>
      </c>
      <c r="E59" s="22">
        <v>0</v>
      </c>
      <c r="F59" s="7">
        <f t="shared" si="8"/>
        <v>-150.80525604855023</v>
      </c>
      <c r="G59" s="7">
        <f t="shared" ref="G59:G65" si="12">+F59+E59</f>
        <v>-150.80525604855023</v>
      </c>
      <c r="H59" s="15">
        <f t="shared" si="10"/>
        <v>12416.299414663968</v>
      </c>
      <c r="I59" s="31">
        <f>+H59/SUM(C$56:C59)-1</f>
        <v>3.4691617888664039E-2</v>
      </c>
    </row>
    <row r="60" spans="1:20" x14ac:dyDescent="0.25">
      <c r="A60" s="14">
        <v>5</v>
      </c>
      <c r="B60" s="7">
        <f>+H59</f>
        <v>12416.299414663968</v>
      </c>
      <c r="C60" s="7">
        <f t="shared" si="11"/>
        <v>3000</v>
      </c>
      <c r="D60" s="7">
        <f t="shared" si="9"/>
        <v>400.82378478126316</v>
      </c>
      <c r="E60" s="22">
        <v>0</v>
      </c>
      <c r="F60" s="7">
        <f t="shared" si="8"/>
        <v>-189.80547839334278</v>
      </c>
      <c r="G60" s="7">
        <f t="shared" si="12"/>
        <v>-189.80547839334278</v>
      </c>
      <c r="H60" s="15">
        <f t="shared" si="10"/>
        <v>15627.31772105189</v>
      </c>
      <c r="I60" s="31">
        <f>+H60/SUM(C$56:C60)-1</f>
        <v>4.1821181403459251E-2</v>
      </c>
    </row>
    <row r="61" spans="1:20" x14ac:dyDescent="0.25">
      <c r="A61" s="14">
        <v>6</v>
      </c>
      <c r="B61" s="7">
        <f>+H60</f>
        <v>15627.31772105189</v>
      </c>
      <c r="C61" s="7">
        <f t="shared" si="11"/>
        <v>3000</v>
      </c>
      <c r="D61" s="7">
        <f t="shared" si="9"/>
        <v>484.31026074734916</v>
      </c>
      <c r="E61" s="22">
        <v>0</v>
      </c>
      <c r="F61" s="7">
        <f t="shared" si="8"/>
        <v>-229.33953578159088</v>
      </c>
      <c r="G61" s="7">
        <f t="shared" si="12"/>
        <v>-229.33953578159088</v>
      </c>
      <c r="H61" s="15">
        <f t="shared" si="10"/>
        <v>18882.28844601765</v>
      </c>
      <c r="I61" s="31">
        <f>+H61/SUM(C$56:C61)-1</f>
        <v>4.9016024778758327E-2</v>
      </c>
    </row>
    <row r="62" spans="1:20" x14ac:dyDescent="0.25">
      <c r="A62" s="14">
        <v>7</v>
      </c>
      <c r="B62" s="7">
        <f t="shared" ref="B62:B65" si="13">+H61</f>
        <v>18882.28844601765</v>
      </c>
      <c r="C62" s="7">
        <f t="shared" si="11"/>
        <v>3000</v>
      </c>
      <c r="D62" s="7">
        <f t="shared" si="9"/>
        <v>568.93949959645886</v>
      </c>
      <c r="E62" s="22">
        <v>0</v>
      </c>
      <c r="F62" s="7">
        <f t="shared" si="8"/>
        <v>-269.41473534736929</v>
      </c>
      <c r="G62" s="7">
        <f t="shared" si="12"/>
        <v>-269.41473534736929</v>
      </c>
      <c r="H62" s="15">
        <f t="shared" si="10"/>
        <v>22181.813210266737</v>
      </c>
      <c r="I62" s="31">
        <f>+H62/SUM(C$56:C62)-1</f>
        <v>5.6276819536511313E-2</v>
      </c>
    </row>
    <row r="63" spans="1:20" x14ac:dyDescent="0.25">
      <c r="A63" s="14">
        <v>8</v>
      </c>
      <c r="B63" s="7">
        <f t="shared" si="13"/>
        <v>22181.813210266737</v>
      </c>
      <c r="C63" s="7">
        <f t="shared" si="11"/>
        <v>3000</v>
      </c>
      <c r="D63" s="7">
        <f t="shared" si="9"/>
        <v>654.7271434669351</v>
      </c>
      <c r="E63" s="22">
        <v>0</v>
      </c>
      <c r="F63" s="7">
        <f t="shared" si="8"/>
        <v>-310.03848424480407</v>
      </c>
      <c r="G63" s="7">
        <f t="shared" si="12"/>
        <v>-310.03848424480407</v>
      </c>
      <c r="H63" s="15">
        <f t="shared" si="10"/>
        <v>25526.501869488868</v>
      </c>
      <c r="I63" s="31">
        <f>+H63/SUM(C$56:C63)-1</f>
        <v>6.3604244562036172E-2</v>
      </c>
    </row>
    <row r="64" spans="1:20" x14ac:dyDescent="0.25">
      <c r="A64" s="14">
        <v>9</v>
      </c>
      <c r="B64" s="7">
        <f t="shared" si="13"/>
        <v>25526.501869488868</v>
      </c>
      <c r="C64" s="7">
        <f t="shared" si="11"/>
        <v>3000</v>
      </c>
      <c r="D64" s="7">
        <f t="shared" si="9"/>
        <v>741.68904860671057</v>
      </c>
      <c r="E64" s="22">
        <v>0</v>
      </c>
      <c r="F64" s="7">
        <f t="shared" si="8"/>
        <v>-351.21829101714695</v>
      </c>
      <c r="G64" s="7">
        <f t="shared" si="12"/>
        <v>-351.21829101714695</v>
      </c>
      <c r="H64" s="15">
        <f t="shared" si="10"/>
        <v>28916.97262707843</v>
      </c>
      <c r="I64" s="31">
        <f>+H64/SUM(C$56:C64)-1</f>
        <v>7.0998986188089974E-2</v>
      </c>
    </row>
    <row r="65" spans="1:9" ht="15.75" thickBot="1" x14ac:dyDescent="0.3">
      <c r="A65" s="16">
        <v>10</v>
      </c>
      <c r="B65" s="17">
        <f t="shared" si="13"/>
        <v>28916.97262707843</v>
      </c>
      <c r="C65" s="17">
        <f t="shared" si="11"/>
        <v>3000</v>
      </c>
      <c r="D65" s="17">
        <f t="shared" si="9"/>
        <v>829.84128830403915</v>
      </c>
      <c r="E65" s="22">
        <v>0</v>
      </c>
      <c r="F65" s="17">
        <f t="shared" si="8"/>
        <v>-392.96176698458964</v>
      </c>
      <c r="G65" s="17">
        <f t="shared" si="12"/>
        <v>-392.96176698458964</v>
      </c>
      <c r="H65" s="18">
        <f t="shared" si="10"/>
        <v>32353.85214839788</v>
      </c>
      <c r="I65" s="32">
        <f>+H65/SUM(C$56:C65)-1</f>
        <v>7.8461738279929305E-2</v>
      </c>
    </row>
    <row r="66" spans="1:9" ht="15.75" thickBot="1" x14ac:dyDescent="0.3">
      <c r="B66" s="6"/>
      <c r="C66" s="6"/>
      <c r="D66" s="6"/>
      <c r="E66" s="6"/>
      <c r="F66" s="6"/>
      <c r="G66" s="6"/>
      <c r="H66" s="6"/>
      <c r="I66" s="6"/>
    </row>
    <row r="67" spans="1:9" ht="15.75" thickBot="1" x14ac:dyDescent="0.3">
      <c r="A67" s="8" t="s">
        <v>9</v>
      </c>
      <c r="B67" s="9"/>
      <c r="C67" s="9">
        <f>SUM(C56:C66)</f>
        <v>30000</v>
      </c>
      <c r="D67" s="9"/>
      <c r="E67" s="9">
        <f>SUM(E56:E66)</f>
        <v>0</v>
      </c>
      <c r="F67" s="9">
        <f>SUM(F56:F66)</f>
        <v>-2117.228788067996</v>
      </c>
      <c r="G67" s="9">
        <f>SUM(G56:G66)</f>
        <v>-2117.228788067996</v>
      </c>
      <c r="H67" s="23">
        <f>+H65</f>
        <v>32353.85214839788</v>
      </c>
      <c r="I67" s="34">
        <f>+H67/C67-1</f>
        <v>7.8461738279929305E-2</v>
      </c>
    </row>
    <row r="68" spans="1:9" ht="15.75" thickBot="1" x14ac:dyDescent="0.3">
      <c r="G68" s="5"/>
    </row>
    <row r="69" spans="1:9" ht="15.75" thickBot="1" x14ac:dyDescent="0.3">
      <c r="G69" s="19" t="s">
        <v>10</v>
      </c>
      <c r="H69" s="20">
        <f>+H67-H51</f>
        <v>1576.698447777675</v>
      </c>
    </row>
    <row r="70" spans="1:9" x14ac:dyDescent="0.25">
      <c r="A70" s="47"/>
      <c r="B70" s="48"/>
      <c r="C70" s="48"/>
      <c r="D70" s="48"/>
      <c r="E70" s="48"/>
      <c r="F70" s="48"/>
      <c r="G70" s="48"/>
    </row>
    <row r="71" spans="1:9" x14ac:dyDescent="0.25">
      <c r="A71" t="s">
        <v>25</v>
      </c>
      <c r="B71" t="s">
        <v>26</v>
      </c>
    </row>
    <row r="72" spans="1:9" x14ac:dyDescent="0.25">
      <c r="B72" s="35" t="s">
        <v>27</v>
      </c>
    </row>
    <row r="73" spans="1:9" x14ac:dyDescent="0.25">
      <c r="B73" s="35" t="s">
        <v>28</v>
      </c>
    </row>
    <row r="74" spans="1:9" x14ac:dyDescent="0.25">
      <c r="B74" s="35" t="s">
        <v>29</v>
      </c>
    </row>
    <row r="75" spans="1:9" x14ac:dyDescent="0.25">
      <c r="B75" s="35" t="s">
        <v>30</v>
      </c>
    </row>
    <row r="76" spans="1:9" x14ac:dyDescent="0.25">
      <c r="A76" t="s">
        <v>31</v>
      </c>
      <c r="B76" s="35" t="s">
        <v>36</v>
      </c>
    </row>
    <row r="77" spans="1:9" x14ac:dyDescent="0.25">
      <c r="A77" t="s">
        <v>33</v>
      </c>
      <c r="B77" s="35" t="s">
        <v>32</v>
      </c>
    </row>
    <row r="78" spans="1:9" x14ac:dyDescent="0.25">
      <c r="B78" s="35"/>
    </row>
    <row r="79" spans="1:9" x14ac:dyDescent="0.25">
      <c r="B79" s="35"/>
    </row>
  </sheetData>
  <pageMargins left="0.7" right="0.7" top="0.78740157499999996" bottom="0.78740157499999996" header="0.3" footer="0.3"/>
  <pageSetup paperSize="9" scale="63" orientation="portrait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5</vt:i4>
      </vt:variant>
    </vt:vector>
  </HeadingPairs>
  <TitlesOfParts>
    <vt:vector size="6" baseType="lpstr">
      <vt:lpstr>Immofonds Union</vt:lpstr>
      <vt:lpstr>AA</vt:lpstr>
      <vt:lpstr>'Immofonds Union'!Druckbereich</vt:lpstr>
      <vt:lpstr>Performance</vt:lpstr>
      <vt:lpstr>sparbetrag</vt:lpstr>
      <vt:lpstr>verwaltung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2020-01-19T20:16:57Z</cp:lastPrinted>
  <dcterms:created xsi:type="dcterms:W3CDTF">2020-01-10T11:18:03Z</dcterms:created>
  <dcterms:modified xsi:type="dcterms:W3CDTF">2020-01-19T20:26:47Z</dcterms:modified>
</cp:coreProperties>
</file>